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95" windowHeight="5670" tabRatio="837"/>
  </bookViews>
  <sheets>
    <sheet name="I. Фін план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'I. Фін план'!$36:$38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план'!$A$1:$I$134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62913" fullCalcOnLoad="1"/>
</workbook>
</file>

<file path=xl/calcChain.xml><?xml version="1.0" encoding="utf-8"?>
<calcChain xmlns="http://schemas.openxmlformats.org/spreadsheetml/2006/main">
  <c r="H43" i="20"/>
  <c r="H42"/>
  <c r="H124"/>
  <c r="H44"/>
  <c r="E44"/>
  <c r="H45"/>
  <c r="E45"/>
  <c r="I44"/>
  <c r="I124"/>
  <c r="I43"/>
  <c r="E43"/>
  <c r="E42"/>
  <c r="H74"/>
  <c r="E74"/>
  <c r="I74"/>
  <c r="I75"/>
  <c r="I100"/>
  <c r="E100"/>
  <c r="H75"/>
  <c r="I83"/>
  <c r="E83"/>
  <c r="H83"/>
  <c r="I71"/>
  <c r="I72"/>
  <c r="H71"/>
  <c r="H98"/>
  <c r="I65"/>
  <c r="E65"/>
  <c r="H65"/>
  <c r="I54"/>
  <c r="H54"/>
  <c r="E54"/>
  <c r="H52"/>
  <c r="F52"/>
  <c r="F76"/>
  <c r="F101"/>
  <c r="E101"/>
  <c r="L44"/>
  <c r="K51"/>
  <c r="F44"/>
  <c r="F124"/>
  <c r="F51"/>
  <c r="F49"/>
  <c r="G44"/>
  <c r="G124"/>
  <c r="E48"/>
  <c r="E70"/>
  <c r="E91"/>
  <c r="E69"/>
  <c r="G56"/>
  <c r="F56"/>
  <c r="E56"/>
  <c r="E68"/>
  <c r="E67"/>
  <c r="E62"/>
  <c r="E63"/>
  <c r="E64"/>
  <c r="E66"/>
  <c r="H92"/>
  <c r="H56"/>
  <c r="I56"/>
  <c r="G101"/>
  <c r="F100"/>
  <c r="G100"/>
  <c r="G51"/>
  <c r="G97"/>
  <c r="I51"/>
  <c r="I49"/>
  <c r="H51"/>
  <c r="H97"/>
  <c r="F98"/>
  <c r="G98"/>
  <c r="G84"/>
  <c r="G77"/>
  <c r="J84"/>
  <c r="F84"/>
  <c r="G72"/>
  <c r="G49"/>
  <c r="F72"/>
  <c r="F99"/>
  <c r="E79"/>
  <c r="E80"/>
  <c r="E81"/>
  <c r="E82"/>
  <c r="E85"/>
  <c r="E86"/>
  <c r="E87"/>
  <c r="E88"/>
  <c r="E89"/>
  <c r="E90"/>
  <c r="E93"/>
  <c r="E94"/>
  <c r="E58"/>
  <c r="E59"/>
  <c r="E60"/>
  <c r="E61"/>
  <c r="E73"/>
  <c r="E57"/>
  <c r="E53"/>
  <c r="E55"/>
  <c r="I101"/>
  <c r="E52"/>
  <c r="H101"/>
  <c r="E78"/>
  <c r="D119"/>
  <c r="C119"/>
  <c r="E121"/>
  <c r="E122"/>
  <c r="E123"/>
  <c r="E120"/>
  <c r="G119"/>
  <c r="H119"/>
  <c r="I119"/>
  <c r="F119"/>
  <c r="E119"/>
  <c r="D114"/>
  <c r="D124"/>
  <c r="C114"/>
  <c r="C124"/>
  <c r="E116"/>
  <c r="E117"/>
  <c r="E118"/>
  <c r="E115"/>
  <c r="G114"/>
  <c r="H114"/>
  <c r="I114"/>
  <c r="E114"/>
  <c r="F114"/>
  <c r="E105"/>
  <c r="I104"/>
  <c r="H104"/>
  <c r="E104"/>
  <c r="H100"/>
  <c r="E112"/>
  <c r="E111"/>
  <c r="E110"/>
  <c r="E109"/>
  <c r="E108"/>
  <c r="E107"/>
  <c r="I106"/>
  <c r="H106"/>
  <c r="G106"/>
  <c r="E106"/>
  <c r="F106"/>
  <c r="D106"/>
  <c r="C106"/>
  <c r="I92"/>
  <c r="E92"/>
  <c r="E46"/>
  <c r="E47"/>
  <c r="D49"/>
  <c r="C49"/>
  <c r="C77"/>
  <c r="D77"/>
  <c r="D125"/>
  <c r="E41"/>
  <c r="E95"/>
  <c r="F77"/>
  <c r="C125"/>
  <c r="H84"/>
  <c r="H77"/>
  <c r="E71"/>
  <c r="E51"/>
  <c r="E124"/>
  <c r="I84"/>
  <c r="I77"/>
  <c r="I125"/>
  <c r="I126"/>
  <c r="I98"/>
  <c r="E98"/>
  <c r="E75"/>
  <c r="I97"/>
  <c r="E84"/>
  <c r="E76"/>
  <c r="G125"/>
  <c r="G126"/>
  <c r="H72"/>
  <c r="H99"/>
  <c r="H102"/>
  <c r="F125"/>
  <c r="G99"/>
  <c r="G102"/>
  <c r="F97"/>
  <c r="E97"/>
  <c r="F102"/>
  <c r="E77"/>
  <c r="H49"/>
  <c r="E49"/>
  <c r="E125"/>
  <c r="I99"/>
  <c r="I102"/>
  <c r="H125"/>
  <c r="H126"/>
  <c r="E72"/>
  <c r="F126"/>
  <c r="E126"/>
  <c r="E99"/>
  <c r="E102"/>
</calcChain>
</file>

<file path=xl/comments1.xml><?xml version="1.0" encoding="utf-8"?>
<comments xmlns="http://schemas.openxmlformats.org/spreadsheetml/2006/main">
  <authors>
    <author>RePack by Diakov</author>
  </authors>
  <commentList>
    <comment ref="L43" author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оздоровлення</t>
        </r>
      </text>
    </comment>
    <comment ref="L44" author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22%</t>
        </r>
      </text>
    </comment>
  </commentList>
</comments>
</file>

<file path=xl/sharedStrings.xml><?xml version="1.0" encoding="utf-8"?>
<sst xmlns="http://schemas.openxmlformats.org/spreadsheetml/2006/main" count="149" uniqueCount="143">
  <si>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</si>
  <si>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</si>
  <si>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</si>
  <si>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</si>
  <si>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</si>
  <si>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за ЗКГНГ</t>
  </si>
  <si>
    <t>за СПОДУ</t>
  </si>
  <si>
    <t xml:space="preserve">за  КВЕД  </t>
  </si>
  <si>
    <t xml:space="preserve">Код рядка </t>
  </si>
  <si>
    <t>Усього доходів</t>
  </si>
  <si>
    <t>Додаток 1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</si>
  <si>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</si>
  <si>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</si>
  <si>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</si>
  <si>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Фінансовий план поточного року</t>
  </si>
  <si>
    <t>витрати на службові відрядження</t>
  </si>
  <si>
    <t>модернізація, модифікація (добудова, дообладнання, реконструкція) основних засобів</t>
  </si>
  <si>
    <t xml:space="preserve">ІV </t>
  </si>
  <si>
    <t xml:space="preserve">         (ініціали, прізвище)    </t>
  </si>
  <si>
    <t>Усього витрат</t>
  </si>
  <si>
    <t>за КОАТУУ</t>
  </si>
  <si>
    <t>за КОПФГ</t>
  </si>
  <si>
    <t xml:space="preserve">за ЄДРПОУ </t>
  </si>
  <si>
    <t>Собівартість реалізованої продукції (товарів, робіт, послуг)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</si>
  <si>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</si>
  <si>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</si>
  <si>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</si>
  <si>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</si>
  <si>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</si>
  <si>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</si>
  <si>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Адміністративні витрати, у тому числі:</t>
  </si>
  <si>
    <t>Пояснення та обґрунтування до запланованого рівня доходів/витрат</t>
  </si>
  <si>
    <t xml:space="preserve">                                (посада)</t>
  </si>
  <si>
    <t>_________________________</t>
  </si>
  <si>
    <t>Коди</t>
  </si>
  <si>
    <t>Найменування показника</t>
  </si>
  <si>
    <t xml:space="preserve">               (підпис)</t>
  </si>
  <si>
    <t>капітальний ремонт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</si>
  <si>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</si>
  <si>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</si>
  <si>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</si>
  <si>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Плановий рік  (усього)</t>
  </si>
  <si>
    <t>витрати на зв’язок та інтернет</t>
  </si>
  <si>
    <t>Витрати на водопостачання та водовідведення</t>
  </si>
  <si>
    <t>Витрати на комунальні послуги та енергоносії, в т.ч.:</t>
  </si>
  <si>
    <t>господарчі товари та інвентар</t>
  </si>
  <si>
    <t>Витрати на послуги, матеріали та сировину, в т. ч.:</t>
  </si>
  <si>
    <t>Витрати на викачку нечистот та вивіз побутових відходів</t>
  </si>
  <si>
    <t>витрати на обслуговування оргтехніки</t>
  </si>
  <si>
    <t>Інші доходи від операційної діяльності, в т.ч.: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</si>
  <si>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</si>
  <si>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</si>
  <si>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</si>
  <si>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</si>
  <si>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</si>
  <si>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</si>
  <si>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з місцевого бюджету цільового фінансування на оплату комунальних послуг та енергоносіїв, товарів, робіт та послуг</t>
  </si>
  <si>
    <t>тис. грн.</t>
  </si>
  <si>
    <t>Витрати на паливо-мастильні матеріали</t>
  </si>
  <si>
    <t>Амортизація</t>
  </si>
  <si>
    <t xml:space="preserve">амортизація </t>
  </si>
  <si>
    <t>витрати на оплату праці</t>
  </si>
  <si>
    <t>відрахування на соціальні заходи</t>
  </si>
  <si>
    <t>дохід від операційної оренди активів</t>
  </si>
  <si>
    <t>дохід від реалізації необоротних активів</t>
  </si>
  <si>
    <t>Витрати по виконанню цільових програм</t>
  </si>
  <si>
    <t>Капітальні інвестиції, усього, у тому числі:</t>
  </si>
  <si>
    <t>Доходи і витрати від операційної діяльності (деталізація)</t>
  </si>
  <si>
    <t>ІІ. Елементи операційних витрат</t>
  </si>
  <si>
    <t>Матеріальні затрати</t>
  </si>
  <si>
    <t>витрати на охорону праці та навчання працівників</t>
  </si>
  <si>
    <t>Разом (сума рядків 400 - 440)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</si>
  <si>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</si>
  <si>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</si>
  <si>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</si>
  <si>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</si>
  <si>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</si>
  <si>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</si>
  <si>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</si>
  <si>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</si>
  <si>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Первісна вартість основних засобів</t>
  </si>
  <si>
    <t>Податкова заборгованість</t>
  </si>
  <si>
    <t>"ЗАТВЕРДЖЕНО"</t>
  </si>
  <si>
    <t>"____" ___________ 20___ р.</t>
  </si>
  <si>
    <t>медикаменти та перев’язувальні матеріали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</si>
  <si>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</si>
  <si>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</si>
  <si>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</si>
  <si>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</si>
  <si>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</si>
  <si>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</si>
  <si>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</si>
  <si>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</si>
  <si>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витрати на придбання та супровід програмного забезпечення</t>
  </si>
  <si>
    <t>юридичні та нотаріальні послуги</t>
  </si>
  <si>
    <t>Штатна чисельність працівників</t>
  </si>
  <si>
    <t xml:space="preserve">витрати на страхові послуги </t>
  </si>
  <si>
    <t>витрати на канцтовари, офісне приладдя та устаткування</t>
  </si>
  <si>
    <t>Заборгованість перед працівниками за заробітною платою</t>
  </si>
  <si>
    <t>ремонт та запасні частини до транспортних засобів</t>
  </si>
  <si>
    <t>витрати на культурно-масові заходи</t>
  </si>
  <si>
    <t>…</t>
  </si>
  <si>
    <t xml:space="preserve">до Положення про складання, затрвердження та контролю </t>
  </si>
  <si>
    <t>виконання фінансового плану підприємства</t>
  </si>
  <si>
    <t>Підприємство  КНП "ОЦПМД"Олевської міської ради</t>
  </si>
  <si>
    <t>Організаційно-правова форма Комунальне підприємство</t>
  </si>
  <si>
    <t>Територія 11001Житомирська обл.,м.Олевськ,вул.Свято-Миколаївська,46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</si>
  <si>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Олевська міська рада</t>
    </r>
  </si>
  <si>
    <t>Галузь      охорона здоров'я</t>
  </si>
  <si>
    <t>Вид економічної діяльності    86.21 загальна медична практика</t>
  </si>
  <si>
    <t>Одиниця виміру,тис.грн.</t>
  </si>
  <si>
    <t>Форма власності комунальна</t>
  </si>
  <si>
    <t>Місцезнаходження 11001Житомирська обл.,м.Олевськ,вул.Свято-Миколаївська,46</t>
  </si>
  <si>
    <t>Телефон (04135)2-11-57</t>
  </si>
  <si>
    <t>Керівник Вишневська Олена Євгеніїївна</t>
  </si>
  <si>
    <t>Витрати на теплопостачання</t>
  </si>
  <si>
    <t>Витрати на тверде паливо(дрова)</t>
  </si>
  <si>
    <t>Інші витрати (оновлення матеріально-технічної бази)</t>
  </si>
  <si>
    <t>О.Є.Вишневська</t>
  </si>
  <si>
    <t xml:space="preserve">                             Головний лікар</t>
  </si>
  <si>
    <t>Дохід (виручка) від реалізації продукції (товарів, робіт, послуг)(оренда)</t>
  </si>
  <si>
    <t>Інші витрати від операційної діяльності (резервний фонд)</t>
  </si>
  <si>
    <t>оснащення матеріально-технічної бази</t>
  </si>
  <si>
    <t>ФІНАНСОВИЙ ПЛАН ПІДПРИЄМСТВА НА _2020 рік</t>
  </si>
  <si>
    <t>Загальновиробничі витрати</t>
  </si>
  <si>
    <t>Витрати на канцтовари, офісне приладдя та устаткування</t>
  </si>
  <si>
    <t>Витрати на службові відрядження</t>
  </si>
  <si>
    <t>Витрати на зв’язок та інтернет</t>
  </si>
  <si>
    <t>Дохід від оплати за надання медичних послуг</t>
  </si>
  <si>
    <t>Витрати на лабораторні дослідження</t>
  </si>
  <si>
    <t>Витрати на заходи протипожежної безпеки,послуги метрології та стандартизації</t>
  </si>
  <si>
    <t>Витрати на обслуговування оргтехніки</t>
  </si>
  <si>
    <t>Витрати на придбання та супровід програмного забезпечення</t>
  </si>
  <si>
    <t>% банка</t>
  </si>
  <si>
    <t>інші адміністративні витрати (періодичні видання)</t>
  </si>
  <si>
    <t>витрати на навчання працівників</t>
  </si>
  <si>
    <t>витрати на податки</t>
  </si>
  <si>
    <t xml:space="preserve">дохід з місцевого бюджету цільового фінансування на оплату праці </t>
  </si>
  <si>
    <t>Середньооблікова кількість штатних працівників 150,5</t>
  </si>
  <si>
    <t>відшкодування комунальних послуг орендарями</t>
  </si>
  <si>
    <t>Згідно рішення виконкому №166</t>
  </si>
  <si>
    <t>від 27.09.2019р.</t>
  </si>
  <si>
    <t>Дохід з місцевого бюджету за цільовими програмами(НСЗУ)</t>
  </si>
</sst>
</file>

<file path=xl/styles.xml><?xml version="1.0" encoding="utf-8"?>
<styleSheet xmlns="http://schemas.openxmlformats.org/spreadsheetml/2006/main">
  <numFmts count="14">
    <numFmt numFmtId="171" formatCode="_-* #,##0.00_₴_-;\-* #,##0.00_₴_-;_-* &quot;-&quot;??_₴_-;_-@_-"/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95" formatCode="_-* #,##0.00\ _г_р_н_._-;\-* #,##0.00\ _г_р_н_._-;_-* &quot;-&quot;??\ _г_р_н_._-;_-@_-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2" formatCode="_(* #,##0.0_);_(* \(#,##0.0\);_(* &quot;-&quot;_);_(@_)"/>
    <numFmt numFmtId="213" formatCode="_(* #,##0.00_);_(* \(#,##0.00\);_(* &quot;-&quot;_);_(@_)"/>
  </numFmts>
  <fonts count="6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95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202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203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4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207" fontId="63" fillId="22" borderId="12" applyFill="0" applyBorder="0">
      <alignment horizontal="center" vertical="center" wrapText="1"/>
      <protection locked="0"/>
    </xf>
    <xf numFmtId="202" fontId="64" fillId="0" borderId="0">
      <alignment wrapText="1"/>
    </xf>
    <xf numFmtId="202" fontId="31" fillId="0" borderId="0">
      <alignment wrapText="1"/>
    </xf>
  </cellStyleXfs>
  <cellXfs count="7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97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204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213" fontId="5" fillId="0" borderId="3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04" fontId="4" fillId="0" borderId="3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342"/>
  <sheetViews>
    <sheetView tabSelected="1" view="pageBreakPreview" topLeftCell="A20" zoomScale="85" zoomScaleNormal="75" zoomScaleSheetLayoutView="85" workbookViewId="0">
      <selection activeCell="E66" sqref="E66"/>
    </sheetView>
  </sheetViews>
  <sheetFormatPr defaultRowHeight="18.75"/>
  <cols>
    <col min="1" max="1" width="94.7109375" style="3" customWidth="1"/>
    <col min="2" max="2" width="11" style="15" customWidth="1"/>
    <col min="3" max="3" width="9.85546875" style="15" hidden="1" customWidth="1"/>
    <col min="4" max="4" width="11.7109375" style="15" hidden="1" customWidth="1"/>
    <col min="5" max="5" width="16.5703125" style="3" customWidth="1"/>
    <col min="6" max="6" width="11.85546875" style="3" customWidth="1"/>
    <col min="7" max="7" width="11.28515625" style="3" customWidth="1"/>
    <col min="8" max="8" width="11.42578125" style="3" customWidth="1"/>
    <col min="9" max="9" width="14.5703125" style="3" customWidth="1"/>
    <col min="10" max="10" width="69.28515625" style="3" customWidth="1"/>
    <col min="11" max="11" width="10.28515625" style="3" bestFit="1" customWidth="1"/>
    <col min="12" max="12" width="9.7109375" style="3" bestFit="1" customWidth="1"/>
    <col min="13" max="16384" width="9.140625" style="3"/>
  </cols>
  <sheetData>
    <row r="1" spans="6:9">
      <c r="G1" s="3" t="s">
        <v>10</v>
      </c>
    </row>
    <row r="2" spans="6:9">
      <c r="F2" s="3" t="s">
        <v>102</v>
      </c>
    </row>
    <row r="3" spans="6:9">
      <c r="F3" s="3" t="s">
        <v>103</v>
      </c>
    </row>
    <row r="5" spans="6:9">
      <c r="G5" s="15" t="s">
        <v>82</v>
      </c>
      <c r="H5" s="15"/>
    </row>
    <row r="6" spans="6:9">
      <c r="G6" s="16" t="s">
        <v>140</v>
      </c>
      <c r="H6" s="16"/>
    </row>
    <row r="7" spans="6:9">
      <c r="G7" s="22" t="s">
        <v>141</v>
      </c>
      <c r="H7" s="22"/>
    </row>
    <row r="8" spans="6:9">
      <c r="G8" s="22"/>
      <c r="H8" s="22"/>
    </row>
    <row r="9" spans="6:9">
      <c r="G9" s="3" t="s">
        <v>83</v>
      </c>
    </row>
    <row r="12" spans="6:9">
      <c r="H12" s="14" t="s">
        <v>51</v>
      </c>
      <c r="I12" s="5"/>
    </row>
    <row r="13" spans="6:9">
      <c r="H13" s="14" t="s">
        <v>52</v>
      </c>
      <c r="I13" s="5"/>
    </row>
    <row r="14" spans="6:9">
      <c r="H14" s="14" t="s">
        <v>53</v>
      </c>
      <c r="I14" s="5"/>
    </row>
    <row r="15" spans="6:9">
      <c r="H15" s="14" t="s">
        <v>54</v>
      </c>
      <c r="I15" s="5"/>
    </row>
    <row r="16" spans="6:9">
      <c r="H16" s="70" t="s">
        <v>55</v>
      </c>
      <c r="I16" s="71"/>
    </row>
    <row r="19" spans="1:9">
      <c r="B19" s="72"/>
      <c r="C19" s="72"/>
      <c r="D19" s="72"/>
      <c r="E19" s="72"/>
      <c r="H19" s="59" t="s">
        <v>34</v>
      </c>
      <c r="I19" s="59"/>
    </row>
    <row r="20" spans="1:9">
      <c r="A20" s="26" t="s">
        <v>104</v>
      </c>
      <c r="B20" s="66"/>
      <c r="C20" s="66"/>
      <c r="D20" s="66"/>
      <c r="E20" s="66"/>
      <c r="F20" s="66"/>
      <c r="G20" s="30"/>
      <c r="H20" s="14" t="s">
        <v>22</v>
      </c>
      <c r="I20" s="50">
        <v>38562298</v>
      </c>
    </row>
    <row r="21" spans="1:9">
      <c r="A21" s="26" t="s">
        <v>105</v>
      </c>
      <c r="B21" s="66"/>
      <c r="C21" s="66"/>
      <c r="D21" s="66"/>
      <c r="E21" s="66"/>
      <c r="F21" s="22"/>
      <c r="G21" s="28"/>
      <c r="H21" s="14" t="s">
        <v>21</v>
      </c>
      <c r="I21" s="5"/>
    </row>
    <row r="22" spans="1:9">
      <c r="A22" s="26" t="s">
        <v>106</v>
      </c>
      <c r="B22" s="66"/>
      <c r="C22" s="66"/>
      <c r="D22" s="66"/>
      <c r="E22" s="66"/>
      <c r="F22" s="22"/>
      <c r="G22" s="28"/>
      <c r="H22" s="14" t="s">
        <v>20</v>
      </c>
      <c r="I22" s="5"/>
    </row>
    <row r="23" spans="1:9" ht="19.5">
      <c r="A23" s="26" t="s">
        <v>107</v>
      </c>
      <c r="B23" s="66"/>
      <c r="C23" s="66"/>
      <c r="D23" s="66"/>
      <c r="E23" s="66"/>
      <c r="F23" s="23"/>
      <c r="G23" s="30"/>
      <c r="H23" s="14" t="s">
        <v>6</v>
      </c>
      <c r="I23" s="5"/>
    </row>
    <row r="24" spans="1:9">
      <c r="A24" s="26" t="s">
        <v>108</v>
      </c>
      <c r="B24" s="66"/>
      <c r="C24" s="66"/>
      <c r="D24" s="66"/>
      <c r="E24" s="66"/>
      <c r="F24" s="23"/>
      <c r="G24" s="30"/>
      <c r="H24" s="14" t="s">
        <v>5</v>
      </c>
      <c r="I24" s="5"/>
    </row>
    <row r="25" spans="1:9">
      <c r="A25" s="26" t="s">
        <v>109</v>
      </c>
      <c r="B25" s="66"/>
      <c r="C25" s="66"/>
      <c r="D25" s="66"/>
      <c r="E25" s="66"/>
      <c r="F25" s="23"/>
      <c r="G25" s="31"/>
      <c r="H25" s="32" t="s">
        <v>7</v>
      </c>
      <c r="I25" s="5"/>
    </row>
    <row r="26" spans="1:9">
      <c r="A26" s="26" t="s">
        <v>110</v>
      </c>
      <c r="B26" s="66"/>
      <c r="C26" s="66"/>
      <c r="D26" s="66"/>
      <c r="E26" s="66"/>
      <c r="F26" s="66" t="s">
        <v>28</v>
      </c>
      <c r="G26" s="67"/>
      <c r="H26" s="68"/>
      <c r="I26" s="6"/>
    </row>
    <row r="27" spans="1:9">
      <c r="A27" s="26" t="s">
        <v>111</v>
      </c>
      <c r="B27" s="66"/>
      <c r="C27" s="66"/>
      <c r="D27" s="66"/>
      <c r="E27" s="66"/>
      <c r="F27" s="66" t="s">
        <v>29</v>
      </c>
      <c r="G27" s="67"/>
      <c r="H27" s="68"/>
      <c r="I27" s="11"/>
    </row>
    <row r="28" spans="1:9">
      <c r="A28" s="26" t="s">
        <v>138</v>
      </c>
      <c r="B28" s="60"/>
      <c r="C28" s="60"/>
      <c r="D28" s="60"/>
      <c r="E28" s="60"/>
      <c r="F28" s="23"/>
      <c r="G28" s="23"/>
      <c r="H28" s="23"/>
      <c r="I28" s="30"/>
    </row>
    <row r="29" spans="1:9" ht="37.5">
      <c r="A29" s="26" t="s">
        <v>112</v>
      </c>
      <c r="B29" s="60"/>
      <c r="C29" s="60"/>
      <c r="D29" s="60"/>
      <c r="E29" s="60"/>
      <c r="F29" s="60"/>
      <c r="G29" s="22"/>
      <c r="H29" s="22"/>
      <c r="I29" s="28"/>
    </row>
    <row r="30" spans="1:9">
      <c r="A30" s="26" t="s">
        <v>113</v>
      </c>
      <c r="B30" s="60"/>
      <c r="C30" s="60"/>
      <c r="D30" s="60"/>
      <c r="E30" s="60"/>
      <c r="F30" s="23"/>
      <c r="G30" s="23"/>
      <c r="H30" s="23"/>
      <c r="I30" s="30"/>
    </row>
    <row r="31" spans="1:9">
      <c r="A31" s="26" t="s">
        <v>114</v>
      </c>
      <c r="B31" s="60"/>
      <c r="C31" s="60"/>
      <c r="D31" s="60"/>
      <c r="E31" s="60"/>
      <c r="F31" s="22"/>
      <c r="G31" s="22"/>
      <c r="H31" s="22"/>
      <c r="I31" s="28"/>
    </row>
    <row r="33" spans="1:12">
      <c r="A33" s="73" t="s">
        <v>123</v>
      </c>
      <c r="B33" s="73"/>
      <c r="C33" s="73"/>
      <c r="D33" s="73"/>
      <c r="E33" s="73"/>
      <c r="F33" s="73"/>
      <c r="G33" s="73"/>
      <c r="H33" s="73"/>
      <c r="I33" s="73"/>
    </row>
    <row r="34" spans="1:12">
      <c r="A34" s="69"/>
      <c r="B34" s="69"/>
      <c r="C34" s="69"/>
      <c r="D34" s="69"/>
      <c r="E34" s="69"/>
      <c r="F34" s="69"/>
      <c r="G34" s="69"/>
      <c r="H34" s="69"/>
      <c r="I34" s="69"/>
      <c r="J34" s="34"/>
    </row>
    <row r="35" spans="1:12">
      <c r="A35" s="21"/>
      <c r="B35" s="25"/>
      <c r="C35" s="21"/>
      <c r="D35" s="21"/>
      <c r="E35" s="21"/>
      <c r="F35" s="21"/>
      <c r="G35" s="21"/>
      <c r="H35" s="21"/>
      <c r="I35" s="21" t="s">
        <v>57</v>
      </c>
    </row>
    <row r="36" spans="1:12" ht="36" customHeight="1">
      <c r="A36" s="59" t="s">
        <v>35</v>
      </c>
      <c r="B36" s="58" t="s">
        <v>8</v>
      </c>
      <c r="C36" s="58" t="s">
        <v>13</v>
      </c>
      <c r="D36" s="58" t="s">
        <v>14</v>
      </c>
      <c r="E36" s="58" t="s">
        <v>41</v>
      </c>
      <c r="F36" s="58" t="s">
        <v>24</v>
      </c>
      <c r="G36" s="58"/>
      <c r="H36" s="58"/>
      <c r="I36" s="58"/>
      <c r="J36" s="58" t="s">
        <v>31</v>
      </c>
    </row>
    <row r="37" spans="1:12" ht="37.15" customHeight="1">
      <c r="A37" s="59"/>
      <c r="B37" s="58"/>
      <c r="C37" s="58"/>
      <c r="D37" s="58"/>
      <c r="E37" s="58"/>
      <c r="F37" s="13" t="s">
        <v>25</v>
      </c>
      <c r="G37" s="13" t="s">
        <v>26</v>
      </c>
      <c r="H37" s="13" t="s">
        <v>27</v>
      </c>
      <c r="I37" s="13" t="s">
        <v>17</v>
      </c>
      <c r="J37" s="58"/>
    </row>
    <row r="38" spans="1:12" ht="16.149999999999999" customHeight="1">
      <c r="A38" s="5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</row>
    <row r="39" spans="1:12" ht="18" customHeight="1">
      <c r="A39" s="56" t="s">
        <v>50</v>
      </c>
      <c r="B39" s="56"/>
      <c r="C39" s="56"/>
      <c r="D39" s="56"/>
      <c r="E39" s="56"/>
      <c r="F39" s="56"/>
      <c r="G39" s="56"/>
      <c r="H39" s="56"/>
      <c r="I39" s="57"/>
      <c r="J39" s="6"/>
    </row>
    <row r="40" spans="1:12" s="4" customFormat="1" ht="20.100000000000001" customHeight="1">
      <c r="A40" s="63" t="s">
        <v>67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2" s="4" customFormat="1">
      <c r="A41" s="7" t="s">
        <v>120</v>
      </c>
      <c r="B41" s="8">
        <v>100</v>
      </c>
      <c r="C41" s="36"/>
      <c r="D41" s="36"/>
      <c r="E41" s="37">
        <f t="shared" ref="E41:E48" si="0">SUM(F41:I41)</f>
        <v>182.04</v>
      </c>
      <c r="F41" s="37">
        <v>45.5</v>
      </c>
      <c r="G41" s="37">
        <v>45.5</v>
      </c>
      <c r="H41" s="37">
        <v>45.54</v>
      </c>
      <c r="I41" s="37">
        <v>45.5</v>
      </c>
      <c r="J41" s="35"/>
    </row>
    <row r="42" spans="1:12" s="4" customFormat="1" ht="37.5">
      <c r="A42" s="7" t="s">
        <v>56</v>
      </c>
      <c r="B42" s="8">
        <v>110</v>
      </c>
      <c r="C42" s="36"/>
      <c r="D42" s="36"/>
      <c r="E42" s="37">
        <f t="shared" si="0"/>
        <v>1297.54</v>
      </c>
      <c r="F42" s="37">
        <v>192.5</v>
      </c>
      <c r="G42" s="37">
        <v>192.5</v>
      </c>
      <c r="H42" s="37">
        <f>192.5+396.6+81+49.9</f>
        <v>720</v>
      </c>
      <c r="I42" s="37">
        <v>192.54</v>
      </c>
      <c r="J42" s="35"/>
    </row>
    <row r="43" spans="1:12" s="4" customFormat="1" ht="19.5" thickBot="1">
      <c r="A43" s="7" t="s">
        <v>128</v>
      </c>
      <c r="B43" s="8">
        <v>111</v>
      </c>
      <c r="C43" s="36"/>
      <c r="D43" s="36"/>
      <c r="E43" s="37">
        <f>SUM(F43:I43)</f>
        <v>15570</v>
      </c>
      <c r="F43" s="37">
        <v>3720</v>
      </c>
      <c r="G43" s="37">
        <v>3720</v>
      </c>
      <c r="H43" s="37">
        <f>3720+490</f>
        <v>4210</v>
      </c>
      <c r="I43" s="37">
        <f>3720+200</f>
        <v>3920</v>
      </c>
      <c r="J43" s="35"/>
      <c r="K43" s="54">
        <v>1389642</v>
      </c>
      <c r="L43" s="4">
        <v>115804</v>
      </c>
    </row>
    <row r="44" spans="1:12" s="4" customFormat="1" ht="19.5" thickBot="1">
      <c r="A44" s="7" t="s">
        <v>142</v>
      </c>
      <c r="B44" s="8">
        <v>120</v>
      </c>
      <c r="C44" s="36"/>
      <c r="D44" s="36"/>
      <c r="E44" s="37">
        <f t="shared" si="0"/>
        <v>2035.53</v>
      </c>
      <c r="F44" s="37">
        <f>F45+F47+F48</f>
        <v>521.18000000000006</v>
      </c>
      <c r="G44" s="37">
        <f>G45+G47+G48</f>
        <v>319.89999999999998</v>
      </c>
      <c r="H44" s="37">
        <f>H45+H47+H48</f>
        <v>865.75</v>
      </c>
      <c r="I44" s="37">
        <f>I45+I47+I48</f>
        <v>328.7</v>
      </c>
      <c r="J44" s="35"/>
      <c r="K44" s="54">
        <v>305721</v>
      </c>
      <c r="L44" s="4">
        <f>L43*22%</f>
        <v>25476.880000000001</v>
      </c>
    </row>
    <row r="45" spans="1:12" s="4" customFormat="1" ht="19.5" customHeight="1" thickBot="1">
      <c r="A45" s="40" t="s">
        <v>122</v>
      </c>
      <c r="B45" s="41">
        <v>121</v>
      </c>
      <c r="C45" s="36"/>
      <c r="D45" s="36"/>
      <c r="E45" s="37">
        <f t="shared" si="0"/>
        <v>1200.74</v>
      </c>
      <c r="F45" s="37">
        <v>296.54000000000002</v>
      </c>
      <c r="G45" s="37">
        <v>125</v>
      </c>
      <c r="H45" s="37">
        <f>137+49.9+484.3</f>
        <v>671.2</v>
      </c>
      <c r="I45" s="37">
        <v>108</v>
      </c>
      <c r="J45" s="35"/>
      <c r="K45" s="54">
        <v>276400</v>
      </c>
    </row>
    <row r="46" spans="1:12" s="4" customFormat="1" ht="20.25" hidden="1" customHeight="1">
      <c r="A46" s="40" t="s">
        <v>101</v>
      </c>
      <c r="B46" s="41">
        <v>122</v>
      </c>
      <c r="C46" s="36"/>
      <c r="D46" s="36"/>
      <c r="E46" s="37">
        <f t="shared" si="0"/>
        <v>0</v>
      </c>
      <c r="F46" s="37"/>
      <c r="G46" s="37"/>
      <c r="H46" s="37"/>
      <c r="I46" s="37"/>
      <c r="J46" s="35"/>
      <c r="K46" s="54">
        <v>67100</v>
      </c>
    </row>
    <row r="47" spans="1:12" s="4" customFormat="1" ht="18.600000000000001" customHeight="1" thickBot="1">
      <c r="A47" s="40" t="s">
        <v>139</v>
      </c>
      <c r="B47" s="41">
        <v>122</v>
      </c>
      <c r="C47" s="36"/>
      <c r="D47" s="36"/>
      <c r="E47" s="37">
        <f t="shared" si="0"/>
        <v>134.74</v>
      </c>
      <c r="F47" s="37">
        <v>49.64</v>
      </c>
      <c r="G47" s="37">
        <v>19.899999999999999</v>
      </c>
      <c r="H47" s="37">
        <v>19.5</v>
      </c>
      <c r="I47" s="37">
        <v>45.7</v>
      </c>
      <c r="J47" s="35"/>
      <c r="K47" s="54">
        <v>16400</v>
      </c>
    </row>
    <row r="48" spans="1:12" s="4" customFormat="1" ht="18.600000000000001" customHeight="1" thickBot="1">
      <c r="A48" s="40" t="s">
        <v>137</v>
      </c>
      <c r="B48" s="41">
        <v>123</v>
      </c>
      <c r="C48" s="36"/>
      <c r="D48" s="36"/>
      <c r="E48" s="37">
        <f t="shared" si="0"/>
        <v>700.05</v>
      </c>
      <c r="F48" s="37">
        <v>175</v>
      </c>
      <c r="G48" s="37">
        <v>175</v>
      </c>
      <c r="H48" s="37">
        <v>175.05</v>
      </c>
      <c r="I48" s="37">
        <v>175</v>
      </c>
      <c r="J48" s="35"/>
      <c r="K48" s="54">
        <v>160000</v>
      </c>
    </row>
    <row r="49" spans="1:11" ht="18.75" customHeight="1" thickBot="1">
      <c r="A49" s="7" t="s">
        <v>23</v>
      </c>
      <c r="B49" s="8">
        <v>130</v>
      </c>
      <c r="C49" s="36">
        <f>SUM(C51:C76)</f>
        <v>0</v>
      </c>
      <c r="D49" s="36">
        <f>SUM(D51:D76)</f>
        <v>0</v>
      </c>
      <c r="E49" s="52">
        <f>SUM(F49:I49)</f>
        <v>18205.508839999999</v>
      </c>
      <c r="F49" s="37">
        <f>SUM(F51:F76)-(F57+F58+F59+F60)</f>
        <v>4337.71</v>
      </c>
      <c r="G49" s="37">
        <f>SUM(G51:G76)-(G57+G58+G59+G60)</f>
        <v>4178.2500000000009</v>
      </c>
      <c r="H49" s="37">
        <f>SUM(H51:H76)-(H57+H58+H59+H60)</f>
        <v>5184.7092000000002</v>
      </c>
      <c r="I49" s="37">
        <f>SUM(I51:I76)-(I57+I58+I59+I60)</f>
        <v>4504.8396399999983</v>
      </c>
      <c r="J49" s="35"/>
      <c r="K49" s="54">
        <v>490800</v>
      </c>
    </row>
    <row r="50" spans="1:11" ht="18.75" customHeight="1" thickBot="1">
      <c r="A50" s="7" t="s">
        <v>124</v>
      </c>
      <c r="B50" s="8"/>
      <c r="C50" s="36"/>
      <c r="D50" s="36"/>
      <c r="E50" s="52"/>
      <c r="F50" s="37"/>
      <c r="G50" s="37"/>
      <c r="H50" s="37"/>
      <c r="I50" s="37"/>
      <c r="J50" s="35"/>
      <c r="K50" s="54">
        <v>666500</v>
      </c>
    </row>
    <row r="51" spans="1:11" s="2" customFormat="1" ht="20.100000000000001" customHeight="1">
      <c r="A51" s="7" t="s">
        <v>46</v>
      </c>
      <c r="B51" s="6">
        <v>140</v>
      </c>
      <c r="C51" s="36"/>
      <c r="D51" s="36"/>
      <c r="E51" s="52">
        <f>SUM(F51:I51)</f>
        <v>969.8599999999999</v>
      </c>
      <c r="F51" s="37">
        <f>SUM(F52:F54)</f>
        <v>197.25</v>
      </c>
      <c r="G51" s="37">
        <f>SUM(G52:G54)</f>
        <v>105.32</v>
      </c>
      <c r="H51" s="37">
        <f>SUM(H52:H54)</f>
        <v>531.97</v>
      </c>
      <c r="I51" s="37">
        <f>SUM(I52:I54)</f>
        <v>135.32</v>
      </c>
      <c r="J51" s="35"/>
      <c r="K51" s="2">
        <f>SUM(K43:K50)</f>
        <v>3372563</v>
      </c>
    </row>
    <row r="52" spans="1:11" s="2" customFormat="1" ht="20.100000000000001" customHeight="1">
      <c r="A52" s="40" t="s">
        <v>84</v>
      </c>
      <c r="B52" s="42">
        <v>141</v>
      </c>
      <c r="C52" s="36"/>
      <c r="D52" s="36"/>
      <c r="E52" s="37">
        <f t="shared" ref="E52:E57" si="1">SUM(F52:I52)</f>
        <v>793.0100000000001</v>
      </c>
      <c r="F52" s="37">
        <f>48.05+20+90+10</f>
        <v>168.05</v>
      </c>
      <c r="G52" s="37">
        <v>76.12</v>
      </c>
      <c r="H52" s="37">
        <f>76.12+396.6</f>
        <v>472.72</v>
      </c>
      <c r="I52" s="37">
        <v>76.12</v>
      </c>
      <c r="J52" s="35"/>
    </row>
    <row r="53" spans="1:11" s="2" customFormat="1" ht="20.100000000000001" customHeight="1">
      <c r="A53" s="40" t="s">
        <v>99</v>
      </c>
      <c r="B53" s="42">
        <v>142</v>
      </c>
      <c r="C53" s="36"/>
      <c r="D53" s="36"/>
      <c r="E53" s="37">
        <f t="shared" si="1"/>
        <v>56.45</v>
      </c>
      <c r="F53" s="37">
        <v>14.1</v>
      </c>
      <c r="G53" s="37">
        <v>14.1</v>
      </c>
      <c r="H53" s="37">
        <v>14.15</v>
      </c>
      <c r="I53" s="37">
        <v>14.1</v>
      </c>
      <c r="J53" s="35"/>
    </row>
    <row r="54" spans="1:11" s="2" customFormat="1" ht="20.100000000000001" customHeight="1">
      <c r="A54" s="40" t="s">
        <v>45</v>
      </c>
      <c r="B54" s="42">
        <v>143</v>
      </c>
      <c r="C54" s="36"/>
      <c r="D54" s="36"/>
      <c r="E54" s="37">
        <f t="shared" si="1"/>
        <v>120.4</v>
      </c>
      <c r="F54" s="37">
        <v>15.1</v>
      </c>
      <c r="G54" s="37">
        <v>15.1</v>
      </c>
      <c r="H54" s="37">
        <f>15.1+30</f>
        <v>45.1</v>
      </c>
      <c r="I54" s="37">
        <f>15.1+30</f>
        <v>45.1</v>
      </c>
      <c r="J54" s="35"/>
    </row>
    <row r="55" spans="1:11" s="2" customFormat="1" ht="20.100000000000001" customHeight="1">
      <c r="A55" s="7" t="s">
        <v>58</v>
      </c>
      <c r="B55" s="6">
        <v>150</v>
      </c>
      <c r="C55" s="36"/>
      <c r="D55" s="36"/>
      <c r="E55" s="37">
        <f t="shared" si="1"/>
        <v>199</v>
      </c>
      <c r="F55" s="37">
        <v>53</v>
      </c>
      <c r="G55" s="37">
        <v>50</v>
      </c>
      <c r="H55" s="37">
        <v>48</v>
      </c>
      <c r="I55" s="37">
        <v>48</v>
      </c>
      <c r="J55" s="35"/>
    </row>
    <row r="56" spans="1:11" s="2" customFormat="1" ht="20.100000000000001" customHeight="1">
      <c r="A56" s="7" t="s">
        <v>44</v>
      </c>
      <c r="B56" s="6">
        <v>160</v>
      </c>
      <c r="C56" s="36"/>
      <c r="D56" s="36"/>
      <c r="E56" s="52">
        <f t="shared" si="1"/>
        <v>734.30000000000007</v>
      </c>
      <c r="F56" s="37">
        <f>SUM(F57:F60)</f>
        <v>197.5</v>
      </c>
      <c r="G56" s="37">
        <f>SUM(G57:G60)</f>
        <v>207.2</v>
      </c>
      <c r="H56" s="37">
        <f>SUM(H57:H60)</f>
        <v>209.5</v>
      </c>
      <c r="I56" s="37">
        <f>SUM(I57:I60)</f>
        <v>120.10000000000001</v>
      </c>
      <c r="J56" s="35"/>
    </row>
    <row r="57" spans="1:11" s="2" customFormat="1" ht="20.100000000000001" customHeight="1">
      <c r="A57" s="40" t="s">
        <v>38</v>
      </c>
      <c r="B57" s="42">
        <v>161</v>
      </c>
      <c r="C57" s="36"/>
      <c r="D57" s="36"/>
      <c r="E57" s="37">
        <f t="shared" si="1"/>
        <v>160</v>
      </c>
      <c r="F57" s="37">
        <v>40.5</v>
      </c>
      <c r="G57" s="37">
        <v>35.4</v>
      </c>
      <c r="H57" s="37">
        <v>33.200000000000003</v>
      </c>
      <c r="I57" s="37">
        <v>50.9</v>
      </c>
      <c r="J57" s="35"/>
    </row>
    <row r="58" spans="1:11" s="2" customFormat="1" ht="20.100000000000001" customHeight="1">
      <c r="A58" s="40" t="s">
        <v>43</v>
      </c>
      <c r="B58" s="42">
        <v>162</v>
      </c>
      <c r="C58" s="36"/>
      <c r="D58" s="36"/>
      <c r="E58" s="37">
        <f t="shared" ref="E58:E76" si="2">SUM(F58:I58)</f>
        <v>16.399999999999999</v>
      </c>
      <c r="F58" s="37">
        <v>4.0999999999999996</v>
      </c>
      <c r="G58" s="37">
        <v>4.0999999999999996</v>
      </c>
      <c r="H58" s="37">
        <v>4.0999999999999996</v>
      </c>
      <c r="I58" s="37">
        <v>4.0999999999999996</v>
      </c>
      <c r="J58" s="35"/>
    </row>
    <row r="59" spans="1:11" s="2" customFormat="1" ht="20.100000000000001" customHeight="1">
      <c r="A59" s="40" t="s">
        <v>115</v>
      </c>
      <c r="B59" s="42">
        <v>163</v>
      </c>
      <c r="C59" s="36"/>
      <c r="D59" s="36"/>
      <c r="E59" s="37">
        <f t="shared" si="2"/>
        <v>67.099999999999994</v>
      </c>
      <c r="F59" s="37">
        <v>29.7</v>
      </c>
      <c r="G59" s="37">
        <v>5.5</v>
      </c>
      <c r="H59" s="37"/>
      <c r="I59" s="37">
        <v>31.9</v>
      </c>
      <c r="J59" s="35"/>
    </row>
    <row r="60" spans="1:11" s="2" customFormat="1" ht="20.100000000000001" customHeight="1">
      <c r="A60" s="40" t="s">
        <v>116</v>
      </c>
      <c r="B60" s="42">
        <v>164</v>
      </c>
      <c r="C60" s="36"/>
      <c r="D60" s="36"/>
      <c r="E60" s="37">
        <f t="shared" si="2"/>
        <v>490.79999999999995</v>
      </c>
      <c r="F60" s="37">
        <v>123.2</v>
      </c>
      <c r="G60" s="37">
        <v>162.19999999999999</v>
      </c>
      <c r="H60" s="37">
        <v>172.2</v>
      </c>
      <c r="I60" s="37">
        <v>33.200000000000003</v>
      </c>
      <c r="J60" s="35"/>
    </row>
    <row r="61" spans="1:11" s="2" customFormat="1" ht="20.100000000000001" customHeight="1">
      <c r="A61" s="40" t="s">
        <v>47</v>
      </c>
      <c r="B61" s="42">
        <v>165</v>
      </c>
      <c r="C61" s="36"/>
      <c r="D61" s="36"/>
      <c r="E61" s="37">
        <f t="shared" si="2"/>
        <v>7.2</v>
      </c>
      <c r="F61" s="37">
        <v>1.8</v>
      </c>
      <c r="G61" s="37">
        <v>1.8</v>
      </c>
      <c r="H61" s="37">
        <v>1.8</v>
      </c>
      <c r="I61" s="37">
        <v>1.8</v>
      </c>
      <c r="J61" s="35"/>
    </row>
    <row r="62" spans="1:11" s="2" customFormat="1" ht="20.100000000000001" customHeight="1">
      <c r="A62" s="40" t="s">
        <v>125</v>
      </c>
      <c r="B62" s="42">
        <v>166</v>
      </c>
      <c r="C62" s="36"/>
      <c r="D62" s="36"/>
      <c r="E62" s="37">
        <f t="shared" si="2"/>
        <v>30</v>
      </c>
      <c r="F62" s="37">
        <v>7.5</v>
      </c>
      <c r="G62" s="37">
        <v>7.5</v>
      </c>
      <c r="H62" s="37">
        <v>7.5</v>
      </c>
      <c r="I62" s="37">
        <v>7.5</v>
      </c>
      <c r="J62" s="35"/>
    </row>
    <row r="63" spans="1:11" s="2" customFormat="1" ht="20.100000000000001" customHeight="1">
      <c r="A63" s="40" t="s">
        <v>126</v>
      </c>
      <c r="B63" s="42">
        <v>167</v>
      </c>
      <c r="C63" s="36"/>
      <c r="D63" s="36"/>
      <c r="E63" s="37">
        <f t="shared" si="2"/>
        <v>80</v>
      </c>
      <c r="F63" s="37">
        <v>20</v>
      </c>
      <c r="G63" s="37">
        <v>20</v>
      </c>
      <c r="H63" s="37">
        <v>20</v>
      </c>
      <c r="I63" s="37">
        <v>20</v>
      </c>
      <c r="J63" s="35"/>
    </row>
    <row r="64" spans="1:11" s="2" customFormat="1" ht="20.100000000000001" customHeight="1">
      <c r="A64" s="40" t="s">
        <v>127</v>
      </c>
      <c r="B64" s="42">
        <v>168</v>
      </c>
      <c r="C64" s="36"/>
      <c r="D64" s="36"/>
      <c r="E64" s="37">
        <f t="shared" si="2"/>
        <v>44</v>
      </c>
      <c r="F64" s="37">
        <v>11</v>
      </c>
      <c r="G64" s="37">
        <v>11</v>
      </c>
      <c r="H64" s="37">
        <v>11</v>
      </c>
      <c r="I64" s="37">
        <v>11</v>
      </c>
      <c r="J64" s="35"/>
    </row>
    <row r="65" spans="1:10" s="2" customFormat="1" ht="19.899999999999999" customHeight="1">
      <c r="A65" s="40" t="s">
        <v>129</v>
      </c>
      <c r="B65" s="42">
        <v>169</v>
      </c>
      <c r="C65" s="36"/>
      <c r="D65" s="36"/>
      <c r="E65" s="37">
        <f t="shared" si="2"/>
        <v>188.8</v>
      </c>
      <c r="F65" s="37">
        <v>40.700000000000003</v>
      </c>
      <c r="G65" s="37">
        <v>40.700000000000003</v>
      </c>
      <c r="H65" s="37">
        <f>40.7+13</f>
        <v>53.7</v>
      </c>
      <c r="I65" s="37">
        <f>40.7+13</f>
        <v>53.7</v>
      </c>
      <c r="J65" s="35"/>
    </row>
    <row r="66" spans="1:10" s="2" customFormat="1" ht="33.6" customHeight="1">
      <c r="A66" s="40" t="s">
        <v>130</v>
      </c>
      <c r="B66" s="42"/>
      <c r="C66" s="36"/>
      <c r="D66" s="36"/>
      <c r="E66" s="37">
        <f t="shared" si="2"/>
        <v>70</v>
      </c>
      <c r="F66" s="37"/>
      <c r="G66" s="37"/>
      <c r="H66" s="37">
        <v>20</v>
      </c>
      <c r="I66" s="37">
        <v>50</v>
      </c>
      <c r="J66" s="35"/>
    </row>
    <row r="67" spans="1:10" s="2" customFormat="1" ht="22.15" customHeight="1">
      <c r="A67" s="40" t="s">
        <v>131</v>
      </c>
      <c r="B67" s="42"/>
      <c r="C67" s="36"/>
      <c r="D67" s="36"/>
      <c r="E67" s="37">
        <f t="shared" si="2"/>
        <v>41.2</v>
      </c>
      <c r="F67" s="37">
        <v>10.3</v>
      </c>
      <c r="G67" s="37">
        <v>10.3</v>
      </c>
      <c r="H67" s="37">
        <v>10.3</v>
      </c>
      <c r="I67" s="37">
        <v>10.3</v>
      </c>
      <c r="J67" s="35"/>
    </row>
    <row r="68" spans="1:10" s="2" customFormat="1" ht="21" customHeight="1">
      <c r="A68" s="40" t="s">
        <v>132</v>
      </c>
      <c r="B68" s="42"/>
      <c r="C68" s="36"/>
      <c r="D68" s="36"/>
      <c r="E68" s="37">
        <f t="shared" si="2"/>
        <v>64</v>
      </c>
      <c r="F68" s="37">
        <v>16</v>
      </c>
      <c r="G68" s="37">
        <v>16</v>
      </c>
      <c r="H68" s="37">
        <v>16</v>
      </c>
      <c r="I68" s="37">
        <v>16</v>
      </c>
      <c r="J68" s="35"/>
    </row>
    <row r="69" spans="1:10" s="2" customFormat="1" ht="21" customHeight="1">
      <c r="A69" s="40" t="s">
        <v>135</v>
      </c>
      <c r="B69" s="42"/>
      <c r="C69" s="36"/>
      <c r="D69" s="36"/>
      <c r="E69" s="37">
        <f t="shared" si="2"/>
        <v>35</v>
      </c>
      <c r="F69" s="37">
        <v>20</v>
      </c>
      <c r="G69" s="37">
        <v>5</v>
      </c>
      <c r="H69" s="37">
        <v>5</v>
      </c>
      <c r="I69" s="37">
        <v>5</v>
      </c>
      <c r="J69" s="35"/>
    </row>
    <row r="70" spans="1:10" s="2" customFormat="1" ht="21" customHeight="1">
      <c r="A70" s="40" t="s">
        <v>136</v>
      </c>
      <c r="B70" s="42"/>
      <c r="C70" s="36"/>
      <c r="D70" s="36"/>
      <c r="E70" s="37">
        <f t="shared" si="2"/>
        <v>8</v>
      </c>
      <c r="F70" s="37">
        <v>2</v>
      </c>
      <c r="G70" s="37">
        <v>2</v>
      </c>
      <c r="H70" s="37">
        <v>2</v>
      </c>
      <c r="I70" s="37">
        <v>2</v>
      </c>
      <c r="J70" s="35"/>
    </row>
    <row r="71" spans="1:10" s="2" customFormat="1" ht="20.100000000000001" customHeight="1">
      <c r="A71" s="7" t="s">
        <v>3</v>
      </c>
      <c r="B71" s="6">
        <v>170</v>
      </c>
      <c r="C71" s="36"/>
      <c r="D71" s="36"/>
      <c r="E71" s="37">
        <f t="shared" si="2"/>
        <v>11494.621999999999</v>
      </c>
      <c r="F71" s="37">
        <v>2818</v>
      </c>
      <c r="G71" s="37">
        <v>2818</v>
      </c>
      <c r="H71" s="37">
        <f>2818*1.02</f>
        <v>2874.36</v>
      </c>
      <c r="I71" s="37">
        <f>2818*1.059</f>
        <v>2984.2619999999997</v>
      </c>
      <c r="J71" s="35"/>
    </row>
    <row r="72" spans="1:10" s="2" customFormat="1" ht="20.100000000000001" customHeight="1">
      <c r="A72" s="7" t="s">
        <v>4</v>
      </c>
      <c r="B72" s="6">
        <v>180</v>
      </c>
      <c r="C72" s="36"/>
      <c r="D72" s="36"/>
      <c r="E72" s="37">
        <f t="shared" si="2"/>
        <v>2658.81684</v>
      </c>
      <c r="F72" s="37">
        <f>F71*22%</f>
        <v>619.96</v>
      </c>
      <c r="G72" s="37">
        <f>G71*22%</f>
        <v>619.96</v>
      </c>
      <c r="H72" s="37">
        <f>H71*22%+80</f>
        <v>712.35919999999999</v>
      </c>
      <c r="I72" s="37">
        <f>I71*22%+50</f>
        <v>706.5376399999999</v>
      </c>
      <c r="J72" s="35"/>
    </row>
    <row r="73" spans="1:10" s="2" customFormat="1" ht="20.100000000000001" customHeight="1">
      <c r="A73" s="7" t="s">
        <v>65</v>
      </c>
      <c r="B73" s="6">
        <v>190</v>
      </c>
      <c r="C73" s="36"/>
      <c r="D73" s="36"/>
      <c r="E73" s="37">
        <f t="shared" si="2"/>
        <v>0</v>
      </c>
      <c r="F73" s="37"/>
      <c r="G73" s="37"/>
      <c r="H73" s="37"/>
      <c r="I73" s="37"/>
      <c r="J73" s="35"/>
    </row>
    <row r="74" spans="1:10" s="2" customFormat="1" ht="39" customHeight="1">
      <c r="A74" s="7" t="s">
        <v>39</v>
      </c>
      <c r="B74" s="6">
        <v>200</v>
      </c>
      <c r="C74" s="36"/>
      <c r="D74" s="36"/>
      <c r="E74" s="37">
        <f t="shared" si="2"/>
        <v>133.19999999999999</v>
      </c>
      <c r="F74" s="37">
        <v>23</v>
      </c>
      <c r="G74" s="37">
        <v>81.849999999999994</v>
      </c>
      <c r="H74" s="37">
        <f>37.45-20</f>
        <v>17.450000000000003</v>
      </c>
      <c r="I74" s="37">
        <f>60.9-50</f>
        <v>10.899999999999999</v>
      </c>
      <c r="J74" s="35"/>
    </row>
    <row r="75" spans="1:10" s="2" customFormat="1" ht="20.100000000000001" customHeight="1">
      <c r="A75" s="7" t="s">
        <v>59</v>
      </c>
      <c r="B75" s="6">
        <v>210</v>
      </c>
      <c r="C75" s="36"/>
      <c r="D75" s="36"/>
      <c r="E75" s="37">
        <f t="shared" si="2"/>
        <v>238.8</v>
      </c>
      <c r="F75" s="37">
        <v>24.7</v>
      </c>
      <c r="G75" s="37">
        <v>24.7</v>
      </c>
      <c r="H75" s="37">
        <f>24.7+60</f>
        <v>84.7</v>
      </c>
      <c r="I75" s="37">
        <f>24.7+80</f>
        <v>104.7</v>
      </c>
      <c r="J75" s="35"/>
    </row>
    <row r="76" spans="1:10" s="2" customFormat="1" ht="20.100000000000001" customHeight="1">
      <c r="A76" s="7" t="s">
        <v>117</v>
      </c>
      <c r="B76" s="6">
        <v>220</v>
      </c>
      <c r="C76" s="36"/>
      <c r="D76" s="36"/>
      <c r="E76" s="37">
        <f t="shared" si="2"/>
        <v>238.85</v>
      </c>
      <c r="F76" s="37">
        <f>27.85+49.9</f>
        <v>77.75</v>
      </c>
      <c r="G76" s="37">
        <v>51.6</v>
      </c>
      <c r="H76" s="37">
        <v>27.1</v>
      </c>
      <c r="I76" s="37">
        <v>82.4</v>
      </c>
      <c r="J76" s="35"/>
    </row>
    <row r="77" spans="1:10" ht="20.100000000000001" customHeight="1">
      <c r="A77" s="7" t="s">
        <v>30</v>
      </c>
      <c r="B77" s="8">
        <v>230</v>
      </c>
      <c r="C77" s="36">
        <f>SUM(C78:C89,C90)</f>
        <v>0</v>
      </c>
      <c r="D77" s="36">
        <f>SUM(D78:D89,D90)</f>
        <v>0</v>
      </c>
      <c r="E77" s="52">
        <f t="shared" ref="E77:E94" si="3">SUM(F77:I77)</f>
        <v>2818.0445920000002</v>
      </c>
      <c r="F77" s="37">
        <f>SUM(F78:F89,F90)</f>
        <v>642.99</v>
      </c>
      <c r="G77" s="37">
        <f>SUM(G78:G89,G90)</f>
        <v>644.14</v>
      </c>
      <c r="H77" s="37">
        <f>SUM(H78:H89,H90)</f>
        <v>749.67295999999988</v>
      </c>
      <c r="I77" s="37">
        <f>SUM(I78:I89,I90)</f>
        <v>781.24163199999998</v>
      </c>
      <c r="J77" s="35"/>
    </row>
    <row r="78" spans="1:10" ht="20.100000000000001" customHeight="1">
      <c r="A78" s="40" t="s">
        <v>97</v>
      </c>
      <c r="B78" s="41">
        <v>231</v>
      </c>
      <c r="C78" s="36"/>
      <c r="D78" s="36"/>
      <c r="E78" s="37">
        <f t="shared" si="3"/>
        <v>22</v>
      </c>
      <c r="F78" s="37">
        <v>5.5</v>
      </c>
      <c r="G78" s="37">
        <v>5.5</v>
      </c>
      <c r="H78" s="37">
        <v>5.5</v>
      </c>
      <c r="I78" s="37">
        <v>5.5</v>
      </c>
      <c r="J78" s="35"/>
    </row>
    <row r="79" spans="1:10" ht="20.100000000000001" customHeight="1">
      <c r="A79" s="40" t="s">
        <v>96</v>
      </c>
      <c r="B79" s="41">
        <v>232</v>
      </c>
      <c r="C79" s="36"/>
      <c r="D79" s="36"/>
      <c r="E79" s="37">
        <f t="shared" si="3"/>
        <v>28.25</v>
      </c>
      <c r="F79" s="37">
        <v>5.75</v>
      </c>
      <c r="G79" s="37">
        <v>6.9</v>
      </c>
      <c r="H79" s="37">
        <v>7.8</v>
      </c>
      <c r="I79" s="37">
        <v>7.8</v>
      </c>
      <c r="J79" s="35"/>
    </row>
    <row r="80" spans="1:10" ht="20.100000000000001" customHeight="1">
      <c r="A80" s="40" t="s">
        <v>93</v>
      </c>
      <c r="B80" s="41">
        <v>233</v>
      </c>
      <c r="C80" s="36"/>
      <c r="D80" s="36"/>
      <c r="E80" s="37">
        <f t="shared" si="3"/>
        <v>36</v>
      </c>
      <c r="F80" s="37">
        <v>9</v>
      </c>
      <c r="G80" s="37">
        <v>9</v>
      </c>
      <c r="H80" s="37">
        <v>9</v>
      </c>
      <c r="I80" s="37">
        <v>9</v>
      </c>
      <c r="J80" s="35"/>
    </row>
    <row r="81" spans="1:12" s="2" customFormat="1" ht="20.100000000000001" customHeight="1">
      <c r="A81" s="40" t="s">
        <v>15</v>
      </c>
      <c r="B81" s="41">
        <v>234</v>
      </c>
      <c r="C81" s="36"/>
      <c r="D81" s="36"/>
      <c r="E81" s="37">
        <f t="shared" si="3"/>
        <v>16</v>
      </c>
      <c r="F81" s="37">
        <v>4</v>
      </c>
      <c r="G81" s="37">
        <v>4</v>
      </c>
      <c r="H81" s="37">
        <v>4</v>
      </c>
      <c r="I81" s="37">
        <v>4</v>
      </c>
      <c r="J81" s="35"/>
      <c r="L81" s="38"/>
    </row>
    <row r="82" spans="1:12" s="2" customFormat="1" ht="20.100000000000001" customHeight="1">
      <c r="A82" s="40" t="s">
        <v>42</v>
      </c>
      <c r="B82" s="41">
        <v>235</v>
      </c>
      <c r="C82" s="36"/>
      <c r="D82" s="36"/>
      <c r="E82" s="37">
        <f t="shared" si="3"/>
        <v>8</v>
      </c>
      <c r="F82" s="37">
        <v>2</v>
      </c>
      <c r="G82" s="37">
        <v>2</v>
      </c>
      <c r="H82" s="37">
        <v>2</v>
      </c>
      <c r="I82" s="37">
        <v>2</v>
      </c>
      <c r="J82" s="35"/>
    </row>
    <row r="83" spans="1:12" s="2" customFormat="1" ht="20.100000000000001" customHeight="1">
      <c r="A83" s="40" t="s">
        <v>61</v>
      </c>
      <c r="B83" s="41">
        <v>236</v>
      </c>
      <c r="C83" s="36"/>
      <c r="D83" s="36"/>
      <c r="E83" s="37">
        <f t="shared" si="3"/>
        <v>2144.9135999999999</v>
      </c>
      <c r="F83" s="37">
        <v>492</v>
      </c>
      <c r="G83" s="37">
        <v>492</v>
      </c>
      <c r="H83" s="37">
        <f>558.4*1.02</f>
        <v>569.56799999999998</v>
      </c>
      <c r="I83" s="37">
        <f>558.4*1.059</f>
        <v>591.34559999999999</v>
      </c>
      <c r="J83" s="35"/>
    </row>
    <row r="84" spans="1:12" s="2" customFormat="1" ht="20.100000000000001" customHeight="1">
      <c r="A84" s="40" t="s">
        <v>62</v>
      </c>
      <c r="B84" s="41">
        <v>237</v>
      </c>
      <c r="C84" s="36"/>
      <c r="D84" s="36"/>
      <c r="E84" s="37">
        <f>SUM(F84:I84)</f>
        <v>471.88099199999999</v>
      </c>
      <c r="F84" s="37">
        <f>F83*22%</f>
        <v>108.24</v>
      </c>
      <c r="G84" s="37">
        <f>G83*22%</f>
        <v>108.24</v>
      </c>
      <c r="H84" s="37">
        <f>H83*22%</f>
        <v>125.30495999999999</v>
      </c>
      <c r="I84" s="37">
        <f>I83*22%</f>
        <v>130.09603200000001</v>
      </c>
      <c r="J84" s="37">
        <f>J83*22%</f>
        <v>0</v>
      </c>
    </row>
    <row r="85" spans="1:12" s="2" customFormat="1" ht="20.100000000000001" customHeight="1">
      <c r="A85" s="40" t="s">
        <v>48</v>
      </c>
      <c r="B85" s="41">
        <v>238</v>
      </c>
      <c r="C85" s="36"/>
      <c r="D85" s="36"/>
      <c r="E85" s="37">
        <f t="shared" si="3"/>
        <v>6</v>
      </c>
      <c r="F85" s="37">
        <v>1.5</v>
      </c>
      <c r="G85" s="37">
        <v>1.5</v>
      </c>
      <c r="H85" s="37">
        <v>1.5</v>
      </c>
      <c r="I85" s="37">
        <v>1.5</v>
      </c>
      <c r="J85" s="35"/>
    </row>
    <row r="86" spans="1:12" s="2" customFormat="1" ht="20.100000000000001" customHeight="1">
      <c r="A86" s="40" t="s">
        <v>100</v>
      </c>
      <c r="B86" s="41">
        <v>239</v>
      </c>
      <c r="C86" s="36"/>
      <c r="D86" s="36"/>
      <c r="E86" s="37">
        <f t="shared" si="3"/>
        <v>14</v>
      </c>
      <c r="F86" s="37">
        <v>3</v>
      </c>
      <c r="G86" s="37">
        <v>3</v>
      </c>
      <c r="H86" s="37">
        <v>3</v>
      </c>
      <c r="I86" s="37">
        <v>5</v>
      </c>
      <c r="J86" s="35"/>
    </row>
    <row r="87" spans="1:12" s="2" customFormat="1" ht="20.25" customHeight="1">
      <c r="A87" s="7" t="s">
        <v>60</v>
      </c>
      <c r="B87" s="8">
        <v>250</v>
      </c>
      <c r="C87" s="36"/>
      <c r="D87" s="36"/>
      <c r="E87" s="37">
        <f t="shared" si="3"/>
        <v>0</v>
      </c>
      <c r="F87" s="37"/>
      <c r="G87" s="37"/>
      <c r="H87" s="37"/>
      <c r="I87" s="37"/>
      <c r="J87" s="35"/>
    </row>
    <row r="88" spans="1:12" s="2" customFormat="1" ht="20.100000000000001" customHeight="1">
      <c r="A88" s="7" t="s">
        <v>94</v>
      </c>
      <c r="B88" s="8">
        <v>260</v>
      </c>
      <c r="C88" s="36"/>
      <c r="D88" s="36"/>
      <c r="E88" s="37">
        <f t="shared" si="3"/>
        <v>25</v>
      </c>
      <c r="F88" s="37">
        <v>6</v>
      </c>
      <c r="G88" s="37">
        <v>6</v>
      </c>
      <c r="H88" s="37">
        <v>6</v>
      </c>
      <c r="I88" s="37">
        <v>7</v>
      </c>
      <c r="J88" s="35"/>
    </row>
    <row r="89" spans="1:12" s="2" customFormat="1" ht="20.100000000000001" customHeight="1">
      <c r="A89" s="7" t="s">
        <v>70</v>
      </c>
      <c r="B89" s="8">
        <v>270</v>
      </c>
      <c r="C89" s="36"/>
      <c r="D89" s="36"/>
      <c r="E89" s="37">
        <f t="shared" si="3"/>
        <v>24</v>
      </c>
      <c r="F89" s="37">
        <v>6</v>
      </c>
      <c r="G89" s="37">
        <v>6</v>
      </c>
      <c r="H89" s="37">
        <v>6</v>
      </c>
      <c r="I89" s="37">
        <v>6</v>
      </c>
      <c r="J89" s="35"/>
    </row>
    <row r="90" spans="1:12" s="2" customFormat="1" ht="20.100000000000001" customHeight="1">
      <c r="A90" s="7" t="s">
        <v>134</v>
      </c>
      <c r="B90" s="8">
        <v>280</v>
      </c>
      <c r="C90" s="36"/>
      <c r="D90" s="36"/>
      <c r="E90" s="37">
        <f t="shared" si="3"/>
        <v>22</v>
      </c>
      <c r="F90" s="37"/>
      <c r="G90" s="37"/>
      <c r="H90" s="37">
        <v>10</v>
      </c>
      <c r="I90" s="37">
        <v>12</v>
      </c>
      <c r="J90" s="35"/>
    </row>
    <row r="91" spans="1:12" s="2" customFormat="1" ht="20.100000000000001" customHeight="1">
      <c r="A91" s="7" t="s">
        <v>133</v>
      </c>
      <c r="B91" s="8"/>
      <c r="C91" s="36"/>
      <c r="D91" s="36"/>
      <c r="E91" s="37">
        <f t="shared" si="3"/>
        <v>7.2</v>
      </c>
      <c r="F91" s="37">
        <v>1.8</v>
      </c>
      <c r="G91" s="37">
        <v>1.8</v>
      </c>
      <c r="H91" s="37">
        <v>1.8</v>
      </c>
      <c r="I91" s="37">
        <v>1.8</v>
      </c>
      <c r="J91" s="35"/>
    </row>
    <row r="92" spans="1:12" s="2" customFormat="1" ht="20.100000000000001" customHeight="1">
      <c r="A92" s="7" t="s">
        <v>49</v>
      </c>
      <c r="B92" s="8">
        <v>290</v>
      </c>
      <c r="C92" s="36"/>
      <c r="D92" s="36"/>
      <c r="E92" s="37">
        <f t="shared" si="3"/>
        <v>0</v>
      </c>
      <c r="F92" s="37"/>
      <c r="G92" s="37"/>
      <c r="H92" s="37">
        <f>SUM(H93:H94)</f>
        <v>0</v>
      </c>
      <c r="I92" s="37">
        <f>SUM(I93:I94)</f>
        <v>0</v>
      </c>
      <c r="J92" s="35"/>
    </row>
    <row r="93" spans="1:12" s="2" customFormat="1" ht="20.100000000000001" customHeight="1">
      <c r="A93" s="40" t="s">
        <v>63</v>
      </c>
      <c r="B93" s="43">
        <v>291</v>
      </c>
      <c r="C93" s="36"/>
      <c r="D93" s="36"/>
      <c r="E93" s="37">
        <f t="shared" si="3"/>
        <v>0</v>
      </c>
      <c r="F93" s="37"/>
      <c r="G93" s="37"/>
      <c r="H93" s="37"/>
      <c r="I93" s="37"/>
      <c r="J93" s="35"/>
    </row>
    <row r="94" spans="1:12" s="2" customFormat="1" ht="20.100000000000001" customHeight="1">
      <c r="A94" s="40" t="s">
        <v>64</v>
      </c>
      <c r="B94" s="43">
        <v>292</v>
      </c>
      <c r="C94" s="36"/>
      <c r="D94" s="36"/>
      <c r="E94" s="37">
        <f t="shared" si="3"/>
        <v>0</v>
      </c>
      <c r="F94" s="36"/>
      <c r="G94" s="36"/>
      <c r="H94" s="37"/>
      <c r="I94" s="37"/>
      <c r="J94" s="35"/>
    </row>
    <row r="95" spans="1:12" s="2" customFormat="1" ht="20.100000000000001" customHeight="1">
      <c r="A95" s="7" t="s">
        <v>121</v>
      </c>
      <c r="B95" s="5">
        <v>300</v>
      </c>
      <c r="C95" s="36"/>
      <c r="D95" s="36"/>
      <c r="E95" s="37">
        <f>SUM(F95:I95)</f>
        <v>400</v>
      </c>
      <c r="F95" s="37">
        <v>100</v>
      </c>
      <c r="G95" s="37">
        <v>100</v>
      </c>
      <c r="H95" s="37">
        <v>100</v>
      </c>
      <c r="I95" s="37">
        <v>100</v>
      </c>
      <c r="J95" s="35"/>
    </row>
    <row r="96" spans="1:12" s="2" customFormat="1" ht="20.100000000000001" customHeight="1">
      <c r="A96" s="55" t="s">
        <v>68</v>
      </c>
      <c r="B96" s="56"/>
      <c r="C96" s="56"/>
      <c r="D96" s="56"/>
      <c r="E96" s="56"/>
      <c r="F96" s="56"/>
      <c r="G96" s="56"/>
      <c r="H96" s="56"/>
      <c r="I96" s="57"/>
      <c r="J96" s="35"/>
    </row>
    <row r="97" spans="1:10" s="2" customFormat="1" ht="20.100000000000001" customHeight="1">
      <c r="A97" s="7" t="s">
        <v>69</v>
      </c>
      <c r="B97" s="5">
        <v>400</v>
      </c>
      <c r="C97" s="36"/>
      <c r="D97" s="36"/>
      <c r="E97" s="37">
        <f t="shared" ref="E97:E102" si="4">SUM(F97:I97)</f>
        <v>2036.36</v>
      </c>
      <c r="F97" s="37">
        <f>F51+F56+F73+F55+F74</f>
        <v>470.75</v>
      </c>
      <c r="G97" s="37">
        <f>G51+G56+G73+G55+G74</f>
        <v>444.37</v>
      </c>
      <c r="H97" s="37">
        <f>H51+H56+H73+H55+H74</f>
        <v>806.92000000000007</v>
      </c>
      <c r="I97" s="37">
        <f>I51+I56+I73+I55+I74</f>
        <v>314.32</v>
      </c>
      <c r="J97" s="35"/>
    </row>
    <row r="98" spans="1:10" s="2" customFormat="1" ht="20.100000000000001" customHeight="1">
      <c r="A98" s="7" t="s">
        <v>3</v>
      </c>
      <c r="B98" s="5">
        <v>410</v>
      </c>
      <c r="C98" s="36"/>
      <c r="D98" s="36"/>
      <c r="E98" s="37">
        <f>SUM(F98:I98)</f>
        <v>13639.535599999999</v>
      </c>
      <c r="F98" s="37">
        <f t="shared" ref="F98:I99" si="5">F71+F83</f>
        <v>3310</v>
      </c>
      <c r="G98" s="37">
        <f t="shared" si="5"/>
        <v>3310</v>
      </c>
      <c r="H98" s="37">
        <f t="shared" si="5"/>
        <v>3443.9279999999999</v>
      </c>
      <c r="I98" s="37">
        <f t="shared" si="5"/>
        <v>3575.6075999999998</v>
      </c>
      <c r="J98" s="35"/>
    </row>
    <row r="99" spans="1:10" s="2" customFormat="1" ht="20.100000000000001" customHeight="1">
      <c r="A99" s="7" t="s">
        <v>4</v>
      </c>
      <c r="B99" s="5">
        <v>420</v>
      </c>
      <c r="C99" s="36"/>
      <c r="D99" s="36"/>
      <c r="E99" s="37">
        <f t="shared" si="4"/>
        <v>3130.6978319999998</v>
      </c>
      <c r="F99" s="37">
        <f t="shared" si="5"/>
        <v>728.2</v>
      </c>
      <c r="G99" s="37">
        <f t="shared" si="5"/>
        <v>728.2</v>
      </c>
      <c r="H99" s="37">
        <f t="shared" si="5"/>
        <v>837.66416000000004</v>
      </c>
      <c r="I99" s="37">
        <f t="shared" si="5"/>
        <v>836.63367199999993</v>
      </c>
      <c r="J99" s="35"/>
    </row>
    <row r="100" spans="1:10" s="2" customFormat="1" ht="20.100000000000001" customHeight="1">
      <c r="A100" s="7" t="s">
        <v>59</v>
      </c>
      <c r="B100" s="5">
        <v>430</v>
      </c>
      <c r="C100" s="36"/>
      <c r="D100" s="36"/>
      <c r="E100" s="37">
        <f t="shared" si="4"/>
        <v>238.8</v>
      </c>
      <c r="F100" s="37">
        <f>F75+F87</f>
        <v>24.7</v>
      </c>
      <c r="G100" s="37">
        <f>G75+G87</f>
        <v>24.7</v>
      </c>
      <c r="H100" s="37">
        <f>H75+H87</f>
        <v>84.7</v>
      </c>
      <c r="I100" s="37">
        <f>I75+I87</f>
        <v>104.7</v>
      </c>
      <c r="J100" s="35"/>
    </row>
    <row r="101" spans="1:10" s="2" customFormat="1" ht="20.100000000000001" customHeight="1">
      <c r="A101" s="7" t="s">
        <v>11</v>
      </c>
      <c r="B101" s="5">
        <v>440</v>
      </c>
      <c r="C101" s="36"/>
      <c r="D101" s="36"/>
      <c r="E101" s="37">
        <f t="shared" si="4"/>
        <v>440.09999999999997</v>
      </c>
      <c r="F101" s="37">
        <f>F79+F80+F81+F82+F85+F86+F88+F89+F90+F76+F78</f>
        <v>120.5</v>
      </c>
      <c r="G101" s="37">
        <f>G79+G80+G81+G82+G85+G86+G88+G89+G90+G76+G78</f>
        <v>95.5</v>
      </c>
      <c r="H101" s="37">
        <f>H79+H80+H81+H82+H85+H86+H88+H89+H90+H76+H78</f>
        <v>81.900000000000006</v>
      </c>
      <c r="I101" s="37">
        <f>I79+I80+I81+I82+I85+I86+I88+I89+I90+I76+I78</f>
        <v>142.19999999999999</v>
      </c>
      <c r="J101" s="35"/>
    </row>
    <row r="102" spans="1:10" s="2" customFormat="1" ht="20.100000000000001" customHeight="1">
      <c r="A102" s="7" t="s">
        <v>71</v>
      </c>
      <c r="B102" s="5">
        <v>450</v>
      </c>
      <c r="C102" s="36"/>
      <c r="D102" s="36"/>
      <c r="E102" s="52">
        <f t="shared" si="4"/>
        <v>19485.493431999999</v>
      </c>
      <c r="F102" s="37">
        <f>SUM(F97:F101)</f>
        <v>4654.1499999999996</v>
      </c>
      <c r="G102" s="37">
        <f>SUM(G97:G101)</f>
        <v>4602.7699999999995</v>
      </c>
      <c r="H102" s="37">
        <f>SUM(H97:H101)</f>
        <v>5255.1121599999997</v>
      </c>
      <c r="I102" s="37">
        <f>SUM(I97:I101)</f>
        <v>4973.4612719999996</v>
      </c>
      <c r="J102" s="35"/>
    </row>
    <row r="103" spans="1:10" s="2" customFormat="1" ht="20.100000000000001" customHeight="1">
      <c r="A103" s="55" t="s">
        <v>73</v>
      </c>
      <c r="B103" s="56"/>
      <c r="C103" s="56"/>
      <c r="D103" s="56"/>
      <c r="E103" s="56"/>
      <c r="F103" s="56"/>
      <c r="G103" s="56"/>
      <c r="H103" s="56"/>
      <c r="I103" s="57"/>
      <c r="J103" s="35"/>
    </row>
    <row r="104" spans="1:10" s="2" customFormat="1" ht="20.100000000000001" customHeight="1">
      <c r="A104" s="7" t="s">
        <v>86</v>
      </c>
      <c r="B104" s="5">
        <v>500</v>
      </c>
      <c r="C104" s="36"/>
      <c r="D104" s="36"/>
      <c r="E104" s="52">
        <f>SUM(F104:I104)</f>
        <v>0</v>
      </c>
      <c r="F104" s="36"/>
      <c r="G104" s="36"/>
      <c r="H104" s="37">
        <f>SUM(H105)</f>
        <v>0</v>
      </c>
      <c r="I104" s="37">
        <f>SUM(I105)</f>
        <v>0</v>
      </c>
      <c r="J104" s="35"/>
    </row>
    <row r="105" spans="1:10" s="2" customFormat="1" ht="20.100000000000001" customHeight="1">
      <c r="A105" s="7" t="s">
        <v>72</v>
      </c>
      <c r="B105" s="43">
        <v>501</v>
      </c>
      <c r="C105" s="36"/>
      <c r="D105" s="36"/>
      <c r="E105" s="37">
        <f>SUM(F105:I105)</f>
        <v>0</v>
      </c>
      <c r="F105" s="36"/>
      <c r="G105" s="36"/>
      <c r="H105" s="37"/>
      <c r="I105" s="37"/>
      <c r="J105" s="35"/>
    </row>
    <row r="106" spans="1:10" s="2" customFormat="1" ht="20.100000000000001" customHeight="1">
      <c r="A106" s="9" t="s">
        <v>66</v>
      </c>
      <c r="B106" s="33">
        <v>510</v>
      </c>
      <c r="C106" s="53">
        <f>SUM(C107:C112)</f>
        <v>0</v>
      </c>
      <c r="D106" s="53">
        <f>SUM(D107:D112)</f>
        <v>0</v>
      </c>
      <c r="E106" s="52">
        <f t="shared" ref="E106:E112" si="6">SUM(F106:I106)</f>
        <v>614.6</v>
      </c>
      <c r="F106" s="52">
        <f>SUM(F107:F112)</f>
        <v>0</v>
      </c>
      <c r="G106" s="52">
        <f>SUM(G107:G112)</f>
        <v>0</v>
      </c>
      <c r="H106" s="52">
        <f>SUM(H107:H112)</f>
        <v>614.6</v>
      </c>
      <c r="I106" s="52">
        <f>SUM(I107:I112)</f>
        <v>0</v>
      </c>
      <c r="J106" s="35"/>
    </row>
    <row r="107" spans="1:10" s="2" customFormat="1" ht="20.100000000000001" customHeight="1">
      <c r="A107" s="7" t="s">
        <v>0</v>
      </c>
      <c r="B107" s="44">
        <v>511</v>
      </c>
      <c r="C107" s="36"/>
      <c r="D107" s="36"/>
      <c r="E107" s="37">
        <f t="shared" si="6"/>
        <v>0</v>
      </c>
      <c r="F107" s="37"/>
      <c r="G107" s="37"/>
      <c r="H107" s="37"/>
      <c r="I107" s="37"/>
      <c r="J107" s="35"/>
    </row>
    <row r="108" spans="1:10" s="2" customFormat="1" ht="20.100000000000001" customHeight="1">
      <c r="A108" s="7" t="s">
        <v>1</v>
      </c>
      <c r="B108" s="45">
        <v>512</v>
      </c>
      <c r="C108" s="36"/>
      <c r="D108" s="36"/>
      <c r="E108" s="37">
        <f t="shared" si="6"/>
        <v>484.3</v>
      </c>
      <c r="F108" s="37"/>
      <c r="G108" s="37"/>
      <c r="H108" s="37">
        <v>484.3</v>
      </c>
      <c r="I108" s="37"/>
      <c r="J108" s="35"/>
    </row>
    <row r="109" spans="1:10" s="2" customFormat="1" ht="20.100000000000001" customHeight="1">
      <c r="A109" s="7" t="s">
        <v>12</v>
      </c>
      <c r="B109" s="44">
        <v>513</v>
      </c>
      <c r="C109" s="36"/>
      <c r="D109" s="36"/>
      <c r="E109" s="37">
        <f t="shared" si="6"/>
        <v>49.3</v>
      </c>
      <c r="F109" s="37"/>
      <c r="G109" s="37"/>
      <c r="H109" s="37">
        <v>49.3</v>
      </c>
      <c r="I109" s="37"/>
      <c r="J109" s="35"/>
    </row>
    <row r="110" spans="1:10" s="2" customFormat="1" ht="20.100000000000001" customHeight="1">
      <c r="A110" s="7" t="s">
        <v>2</v>
      </c>
      <c r="B110" s="45">
        <v>514</v>
      </c>
      <c r="C110" s="36"/>
      <c r="D110" s="36"/>
      <c r="E110" s="37">
        <f t="shared" si="6"/>
        <v>0</v>
      </c>
      <c r="F110" s="37"/>
      <c r="G110" s="37"/>
      <c r="H110" s="37"/>
      <c r="I110" s="37"/>
      <c r="J110" s="35"/>
    </row>
    <row r="111" spans="1:10" s="2" customFormat="1" ht="31.15" customHeight="1">
      <c r="A111" s="7" t="s">
        <v>16</v>
      </c>
      <c r="B111" s="44">
        <v>515</v>
      </c>
      <c r="C111" s="36"/>
      <c r="D111" s="36"/>
      <c r="E111" s="37">
        <f t="shared" si="6"/>
        <v>0</v>
      </c>
      <c r="F111" s="37"/>
      <c r="G111" s="37"/>
      <c r="H111" s="37"/>
      <c r="I111" s="37"/>
      <c r="J111" s="35"/>
    </row>
    <row r="112" spans="1:10" s="2" customFormat="1" ht="20.100000000000001" customHeight="1">
      <c r="A112" s="7" t="s">
        <v>37</v>
      </c>
      <c r="B112" s="46">
        <v>516</v>
      </c>
      <c r="C112" s="36"/>
      <c r="D112" s="36"/>
      <c r="E112" s="37">
        <f t="shared" si="6"/>
        <v>81</v>
      </c>
      <c r="F112" s="37"/>
      <c r="G112" s="37"/>
      <c r="H112" s="37">
        <v>81</v>
      </c>
      <c r="I112" s="37"/>
      <c r="J112" s="35"/>
    </row>
    <row r="113" spans="1:10" s="2" customFormat="1" ht="20.100000000000001" customHeight="1">
      <c r="A113" s="55" t="s">
        <v>85</v>
      </c>
      <c r="B113" s="56"/>
      <c r="C113" s="56"/>
      <c r="D113" s="56"/>
      <c r="E113" s="56"/>
      <c r="F113" s="56"/>
      <c r="G113" s="56"/>
      <c r="H113" s="56"/>
      <c r="I113" s="57"/>
      <c r="J113" s="35"/>
    </row>
    <row r="114" spans="1:10" s="2" customFormat="1" ht="20.100000000000001" customHeight="1">
      <c r="A114" s="7" t="s">
        <v>87</v>
      </c>
      <c r="B114" s="49">
        <v>600</v>
      </c>
      <c r="C114" s="36">
        <f>SUM(C115:C118)</f>
        <v>0</v>
      </c>
      <c r="D114" s="36">
        <f>SUM(D115:D118)</f>
        <v>0</v>
      </c>
      <c r="E114" s="37">
        <f t="shared" ref="E114:E123" si="7">SUM(F114:I114)</f>
        <v>50</v>
      </c>
      <c r="F114" s="37">
        <f>SUM(F115:F118)</f>
        <v>5</v>
      </c>
      <c r="G114" s="37">
        <f>SUM(G115:G118)</f>
        <v>5</v>
      </c>
      <c r="H114" s="37">
        <f>SUM(H115:H118)</f>
        <v>20</v>
      </c>
      <c r="I114" s="37">
        <f>SUM(I115:I118)</f>
        <v>20</v>
      </c>
      <c r="J114" s="35"/>
    </row>
    <row r="115" spans="1:10" s="2" customFormat="1" ht="20.100000000000001" customHeight="1">
      <c r="A115" s="40" t="s">
        <v>88</v>
      </c>
      <c r="B115" s="46">
        <v>601</v>
      </c>
      <c r="C115" s="36"/>
      <c r="D115" s="36"/>
      <c r="E115" s="37">
        <f t="shared" si="7"/>
        <v>0</v>
      </c>
      <c r="F115" s="37"/>
      <c r="G115" s="37"/>
      <c r="H115" s="37"/>
      <c r="I115" s="37"/>
      <c r="J115" s="35"/>
    </row>
    <row r="116" spans="1:10" s="2" customFormat="1" ht="20.100000000000001" customHeight="1">
      <c r="A116" s="40" t="s">
        <v>89</v>
      </c>
      <c r="B116" s="46">
        <v>602</v>
      </c>
      <c r="C116" s="36"/>
      <c r="D116" s="36"/>
      <c r="E116" s="37">
        <f t="shared" si="7"/>
        <v>0</v>
      </c>
      <c r="F116" s="37"/>
      <c r="G116" s="37"/>
      <c r="H116" s="37"/>
      <c r="I116" s="37"/>
      <c r="J116" s="35"/>
    </row>
    <row r="117" spans="1:10" s="2" customFormat="1" ht="20.100000000000001" customHeight="1">
      <c r="A117" s="40" t="s">
        <v>90</v>
      </c>
      <c r="B117" s="46">
        <v>603</v>
      </c>
      <c r="C117" s="36"/>
      <c r="D117" s="36"/>
      <c r="E117" s="37">
        <f t="shared" si="7"/>
        <v>50</v>
      </c>
      <c r="F117" s="37">
        <v>5</v>
      </c>
      <c r="G117" s="37">
        <v>5</v>
      </c>
      <c r="H117" s="37">
        <v>20</v>
      </c>
      <c r="I117" s="37">
        <v>20</v>
      </c>
      <c r="J117" s="35"/>
    </row>
    <row r="118" spans="1:10" s="2" customFormat="1" ht="20.100000000000001" customHeight="1">
      <c r="A118" s="7" t="s">
        <v>91</v>
      </c>
      <c r="B118" s="49">
        <v>610</v>
      </c>
      <c r="C118" s="36"/>
      <c r="D118" s="36"/>
      <c r="E118" s="37">
        <f t="shared" si="7"/>
        <v>0</v>
      </c>
      <c r="F118" s="37"/>
      <c r="G118" s="37"/>
      <c r="H118" s="37"/>
      <c r="I118" s="37"/>
      <c r="J118" s="35"/>
    </row>
    <row r="119" spans="1:10" s="2" customFormat="1" ht="20.100000000000001" customHeight="1">
      <c r="A119" s="7" t="s">
        <v>92</v>
      </c>
      <c r="B119" s="49">
        <v>620</v>
      </c>
      <c r="C119" s="36">
        <f>SUM(C120:C123)</f>
        <v>0</v>
      </c>
      <c r="D119" s="36">
        <f>SUM(D120:D123)</f>
        <v>0</v>
      </c>
      <c r="E119" s="37">
        <f t="shared" si="7"/>
        <v>0</v>
      </c>
      <c r="F119" s="37">
        <f>SUM(F120:F123)</f>
        <v>0</v>
      </c>
      <c r="G119" s="37">
        <f>SUM(G120:G123)</f>
        <v>0</v>
      </c>
      <c r="H119" s="37">
        <f>SUM(H120:H123)</f>
        <v>0</v>
      </c>
      <c r="I119" s="37">
        <f>SUM(I120:I123)</f>
        <v>0</v>
      </c>
      <c r="J119" s="35"/>
    </row>
    <row r="120" spans="1:10" s="2" customFormat="1" ht="20.100000000000001" customHeight="1">
      <c r="A120" s="40" t="s">
        <v>88</v>
      </c>
      <c r="B120" s="46">
        <v>621</v>
      </c>
      <c r="C120" s="36"/>
      <c r="D120" s="36"/>
      <c r="E120" s="37">
        <f t="shared" si="7"/>
        <v>0</v>
      </c>
      <c r="F120" s="37"/>
      <c r="G120" s="37"/>
      <c r="H120" s="37"/>
      <c r="I120" s="37"/>
      <c r="J120" s="35"/>
    </row>
    <row r="121" spans="1:10" s="2" customFormat="1" ht="20.100000000000001" customHeight="1">
      <c r="A121" s="40" t="s">
        <v>89</v>
      </c>
      <c r="B121" s="46">
        <v>622</v>
      </c>
      <c r="C121" s="36"/>
      <c r="D121" s="36"/>
      <c r="E121" s="37">
        <f t="shared" si="7"/>
        <v>0</v>
      </c>
      <c r="F121" s="37"/>
      <c r="G121" s="37"/>
      <c r="H121" s="37"/>
      <c r="I121" s="37"/>
      <c r="J121" s="35"/>
    </row>
    <row r="122" spans="1:10" s="2" customFormat="1" ht="20.100000000000001" customHeight="1">
      <c r="A122" s="40" t="s">
        <v>90</v>
      </c>
      <c r="B122" s="46">
        <v>623</v>
      </c>
      <c r="C122" s="36"/>
      <c r="D122" s="36"/>
      <c r="E122" s="37">
        <f t="shared" si="7"/>
        <v>0</v>
      </c>
      <c r="F122" s="37"/>
      <c r="G122" s="37"/>
      <c r="H122" s="37"/>
      <c r="I122" s="37"/>
      <c r="J122" s="35"/>
    </row>
    <row r="123" spans="1:10" s="2" customFormat="1" ht="20.100000000000001" customHeight="1">
      <c r="A123" s="7" t="s">
        <v>40</v>
      </c>
      <c r="B123" s="49">
        <v>630</v>
      </c>
      <c r="C123" s="36"/>
      <c r="D123" s="36"/>
      <c r="E123" s="37">
        <f t="shared" si="7"/>
        <v>0</v>
      </c>
      <c r="F123" s="37"/>
      <c r="G123" s="37"/>
      <c r="H123" s="37"/>
      <c r="I123" s="37"/>
      <c r="J123" s="35"/>
    </row>
    <row r="124" spans="1:10" ht="20.100000000000001" customHeight="1">
      <c r="A124" s="9" t="s">
        <v>9</v>
      </c>
      <c r="B124" s="10">
        <v>700</v>
      </c>
      <c r="C124" s="53">
        <f>SUM(C41+C42+C44+C92+C104+C114)</f>
        <v>0</v>
      </c>
      <c r="D124" s="53">
        <f>SUM(D41+D42+D44+D92+D104+D114)</f>
        <v>0</v>
      </c>
      <c r="E124" s="52">
        <f>SUM(F124:I124)</f>
        <v>19783.810000000005</v>
      </c>
      <c r="F124" s="52">
        <f>F41+F42+F44+F92+F104+F114+F43+0.1</f>
        <v>4484.2800000000007</v>
      </c>
      <c r="G124" s="52">
        <f>G41+G42+G44+G92+G104+G114+G45+G47+G43+G48</f>
        <v>4602.8</v>
      </c>
      <c r="H124" s="52">
        <f>H41+H42+H44+H92+H104+H114+H43</f>
        <v>5861.29</v>
      </c>
      <c r="I124" s="52">
        <f>I41+I42+I44+I92+I104+I114+I45+I47+I43+I48</f>
        <v>4835.4400000000005</v>
      </c>
      <c r="J124" s="35"/>
    </row>
    <row r="125" spans="1:10" ht="20.100000000000001" customHeight="1">
      <c r="A125" s="9" t="s">
        <v>19</v>
      </c>
      <c r="B125" s="10">
        <v>800</v>
      </c>
      <c r="C125" s="53">
        <f>C51+C55+C56+C71+C72+C73+C75+C76+C77+C106+C119</f>
        <v>0</v>
      </c>
      <c r="D125" s="53">
        <f>D51+D55+D56+D71+D72+D73+D75+D76+D77+D106+D119</f>
        <v>0</v>
      </c>
      <c r="E125" s="52">
        <f>SUM(F125:I125)+0.2</f>
        <v>20100.293432000002</v>
      </c>
      <c r="F125" s="52">
        <f>F51+F55+F56+F71+F72+F73+F75+F76+F77+F106+F119+F74</f>
        <v>4654.1499999999996</v>
      </c>
      <c r="G125" s="52">
        <f>G51+G55+G56+G71+G72+G73+G75+G76+G77+G106+G119+G74</f>
        <v>4602.7700000000004</v>
      </c>
      <c r="H125" s="52">
        <f>H51+H55+H56+H71+H72+H73+H75+H76+H77+H106+H119+H74</f>
        <v>5869.71216</v>
      </c>
      <c r="I125" s="52">
        <f>I51+I55+I56+I71+I72+I73+I75+I76+I77+I106+I119+I74</f>
        <v>4973.4612719999996</v>
      </c>
      <c r="J125" s="35"/>
    </row>
    <row r="126" spans="1:10" ht="19.5" customHeight="1">
      <c r="A126" s="7" t="s">
        <v>74</v>
      </c>
      <c r="B126" s="8">
        <v>850</v>
      </c>
      <c r="C126" s="36"/>
      <c r="D126" s="36"/>
      <c r="E126" s="37">
        <f>E124-E125+0.1</f>
        <v>-316.38343199999724</v>
      </c>
      <c r="F126" s="37">
        <f>F124-F125</f>
        <v>-169.86999999999898</v>
      </c>
      <c r="G126" s="37">
        <f>G124-G125</f>
        <v>2.9999999999745341E-2</v>
      </c>
      <c r="H126" s="37">
        <f>H124-H125</f>
        <v>-8.4221600000000763</v>
      </c>
      <c r="I126" s="37">
        <f>I124-I125</f>
        <v>-138.02127199999904</v>
      </c>
      <c r="J126" s="35"/>
    </row>
    <row r="127" spans="1:10" ht="28.15" customHeight="1">
      <c r="A127" s="55" t="s">
        <v>75</v>
      </c>
      <c r="B127" s="56"/>
      <c r="C127" s="48"/>
      <c r="D127" s="48"/>
      <c r="E127" s="39"/>
      <c r="F127" s="39" t="s">
        <v>78</v>
      </c>
      <c r="G127" s="39" t="s">
        <v>79</v>
      </c>
      <c r="H127" s="39" t="s">
        <v>76</v>
      </c>
      <c r="I127" s="39" t="s">
        <v>77</v>
      </c>
      <c r="J127" s="47"/>
    </row>
    <row r="128" spans="1:10" ht="19.5" customHeight="1">
      <c r="A128" s="7" t="s">
        <v>95</v>
      </c>
      <c r="B128" s="8">
        <v>900</v>
      </c>
      <c r="C128" s="36"/>
      <c r="D128" s="36"/>
      <c r="E128" s="36"/>
      <c r="F128" s="51">
        <v>150.5</v>
      </c>
      <c r="G128" s="36"/>
      <c r="H128" s="37"/>
      <c r="I128" s="51"/>
      <c r="J128" s="47"/>
    </row>
    <row r="129" spans="1:10" ht="19.5" customHeight="1">
      <c r="A129" s="7" t="s">
        <v>80</v>
      </c>
      <c r="B129" s="8">
        <v>910</v>
      </c>
      <c r="C129" s="36"/>
      <c r="D129" s="36"/>
      <c r="E129" s="36"/>
      <c r="F129" s="37">
        <v>6345.8</v>
      </c>
      <c r="G129" s="36"/>
      <c r="H129" s="36"/>
      <c r="I129" s="37"/>
      <c r="J129" s="47"/>
    </row>
    <row r="130" spans="1:10" ht="19.5" customHeight="1">
      <c r="A130" s="7" t="s">
        <v>81</v>
      </c>
      <c r="B130" s="8">
        <v>920</v>
      </c>
      <c r="C130" s="36"/>
      <c r="D130" s="36"/>
      <c r="E130" s="36"/>
      <c r="F130" s="36"/>
      <c r="G130" s="36"/>
      <c r="H130" s="36"/>
      <c r="I130" s="36">
        <v>0</v>
      </c>
      <c r="J130" s="47"/>
    </row>
    <row r="131" spans="1:10" ht="19.5" customHeight="1">
      <c r="A131" s="7" t="s">
        <v>98</v>
      </c>
      <c r="B131" s="8">
        <v>930</v>
      </c>
      <c r="C131" s="36"/>
      <c r="D131" s="36"/>
      <c r="E131" s="36"/>
      <c r="F131" s="36"/>
      <c r="G131" s="36"/>
      <c r="H131" s="36"/>
      <c r="I131" s="36">
        <v>0</v>
      </c>
      <c r="J131" s="47"/>
    </row>
    <row r="132" spans="1:10" ht="16.5" customHeight="1">
      <c r="A132" s="18"/>
      <c r="C132" s="20"/>
      <c r="D132" s="19"/>
      <c r="E132" s="19"/>
      <c r="F132" s="19"/>
      <c r="G132" s="19"/>
      <c r="H132" s="19"/>
      <c r="I132" s="19"/>
    </row>
    <row r="133" spans="1:10" ht="20.100000000000001" customHeight="1">
      <c r="A133" s="27" t="s">
        <v>119</v>
      </c>
      <c r="B133" s="1"/>
      <c r="C133" s="64" t="s">
        <v>33</v>
      </c>
      <c r="D133" s="64"/>
      <c r="E133" s="64"/>
      <c r="F133" s="12"/>
      <c r="G133" s="65" t="s">
        <v>118</v>
      </c>
      <c r="H133" s="65"/>
      <c r="I133" s="65"/>
    </row>
    <row r="134" spans="1:10" s="2" customFormat="1" ht="20.100000000000001" customHeight="1">
      <c r="A134" s="29" t="s">
        <v>32</v>
      </c>
      <c r="B134" s="3"/>
      <c r="C134" s="61" t="s">
        <v>36</v>
      </c>
      <c r="D134" s="61"/>
      <c r="E134" s="61"/>
      <c r="F134" s="17"/>
      <c r="G134" s="62" t="s">
        <v>18</v>
      </c>
      <c r="H134" s="62"/>
      <c r="I134" s="62"/>
    </row>
    <row r="135" spans="1:10" ht="20.100000000000001" customHeight="1">
      <c r="A135" s="18"/>
      <c r="C135" s="20"/>
      <c r="D135" s="19"/>
      <c r="E135" s="19"/>
      <c r="F135" s="19"/>
      <c r="G135" s="19"/>
      <c r="H135" s="19"/>
      <c r="I135" s="19"/>
    </row>
    <row r="136" spans="1:10">
      <c r="A136" s="18"/>
      <c r="C136" s="20"/>
      <c r="D136" s="19"/>
      <c r="E136" s="19"/>
      <c r="F136" s="19"/>
      <c r="G136" s="19"/>
      <c r="H136" s="19"/>
      <c r="I136" s="19"/>
    </row>
    <row r="137" spans="1:10">
      <c r="A137" s="18"/>
      <c r="C137" s="20"/>
      <c r="D137" s="19"/>
      <c r="E137" s="19"/>
      <c r="F137" s="19"/>
      <c r="G137" s="19"/>
      <c r="H137" s="19"/>
      <c r="I137" s="19"/>
    </row>
    <row r="138" spans="1:10">
      <c r="A138" s="18"/>
      <c r="C138" s="20"/>
      <c r="D138" s="19"/>
      <c r="E138" s="19"/>
      <c r="F138" s="19"/>
      <c r="G138" s="19"/>
      <c r="H138" s="19"/>
      <c r="I138" s="19"/>
    </row>
    <row r="139" spans="1:10">
      <c r="A139" s="18"/>
      <c r="C139" s="20"/>
      <c r="D139" s="19"/>
      <c r="E139" s="19"/>
      <c r="F139" s="19"/>
      <c r="G139" s="19"/>
      <c r="H139" s="19"/>
      <c r="I139" s="19"/>
    </row>
    <row r="140" spans="1:10">
      <c r="A140" s="18"/>
      <c r="C140" s="20"/>
      <c r="D140" s="19"/>
      <c r="E140" s="19"/>
      <c r="F140" s="19"/>
      <c r="G140" s="19"/>
      <c r="H140" s="19"/>
      <c r="I140" s="19"/>
    </row>
    <row r="141" spans="1:10">
      <c r="A141" s="18"/>
      <c r="C141" s="20"/>
      <c r="D141" s="19"/>
      <c r="E141" s="19"/>
      <c r="F141" s="19"/>
      <c r="G141" s="19"/>
      <c r="H141" s="19"/>
      <c r="I141" s="19"/>
    </row>
    <row r="142" spans="1:10">
      <c r="A142" s="18"/>
      <c r="C142" s="20"/>
      <c r="D142" s="19"/>
      <c r="E142" s="19"/>
      <c r="F142" s="19"/>
      <c r="G142" s="19"/>
      <c r="H142" s="19"/>
      <c r="I142" s="19"/>
    </row>
    <row r="143" spans="1:10">
      <c r="A143" s="18"/>
      <c r="C143" s="20"/>
      <c r="D143" s="19"/>
      <c r="E143" s="19"/>
      <c r="F143" s="19"/>
      <c r="G143" s="19"/>
      <c r="H143" s="19"/>
      <c r="I143" s="19"/>
    </row>
    <row r="144" spans="1:10">
      <c r="A144" s="18"/>
      <c r="C144" s="20"/>
      <c r="D144" s="19"/>
      <c r="E144" s="19"/>
      <c r="F144" s="19"/>
      <c r="G144" s="19"/>
      <c r="H144" s="19"/>
      <c r="I144" s="19"/>
    </row>
    <row r="145" spans="1:9">
      <c r="A145" s="18"/>
      <c r="C145" s="20"/>
      <c r="D145" s="19"/>
      <c r="E145" s="19"/>
      <c r="F145" s="19"/>
      <c r="G145" s="19"/>
      <c r="H145" s="19"/>
      <c r="I145" s="19"/>
    </row>
    <row r="146" spans="1:9">
      <c r="A146" s="18"/>
      <c r="C146" s="20"/>
      <c r="D146" s="19"/>
      <c r="E146" s="19"/>
      <c r="F146" s="19"/>
      <c r="G146" s="19"/>
      <c r="H146" s="19"/>
      <c r="I146" s="19"/>
    </row>
    <row r="147" spans="1:9">
      <c r="A147" s="18"/>
      <c r="C147" s="20"/>
      <c r="D147" s="19"/>
      <c r="E147" s="19"/>
      <c r="F147" s="19"/>
      <c r="G147" s="19"/>
      <c r="H147" s="19"/>
      <c r="I147" s="19"/>
    </row>
    <row r="148" spans="1:9">
      <c r="A148" s="18"/>
      <c r="C148" s="20"/>
      <c r="D148" s="19"/>
      <c r="E148" s="19"/>
      <c r="F148" s="19"/>
      <c r="G148" s="19"/>
      <c r="H148" s="19"/>
      <c r="I148" s="19"/>
    </row>
    <row r="149" spans="1:9">
      <c r="A149" s="18"/>
      <c r="C149" s="20"/>
      <c r="D149" s="19"/>
      <c r="E149" s="19"/>
      <c r="F149" s="19"/>
      <c r="G149" s="19"/>
      <c r="H149" s="19"/>
      <c r="I149" s="19"/>
    </row>
    <row r="150" spans="1:9">
      <c r="A150" s="18"/>
      <c r="C150" s="20"/>
      <c r="D150" s="19"/>
      <c r="E150" s="19"/>
      <c r="F150" s="19"/>
      <c r="G150" s="19"/>
      <c r="H150" s="19"/>
      <c r="I150" s="19"/>
    </row>
    <row r="151" spans="1:9">
      <c r="A151" s="18"/>
      <c r="C151" s="20"/>
      <c r="D151" s="19"/>
      <c r="E151" s="19"/>
      <c r="F151" s="19"/>
      <c r="G151" s="19"/>
      <c r="H151" s="19"/>
      <c r="I151" s="19"/>
    </row>
    <row r="152" spans="1:9">
      <c r="A152" s="18"/>
      <c r="C152" s="20"/>
      <c r="D152" s="19"/>
      <c r="E152" s="19"/>
      <c r="F152" s="19"/>
      <c r="G152" s="19"/>
      <c r="H152" s="19"/>
      <c r="I152" s="19"/>
    </row>
    <row r="153" spans="1:9">
      <c r="A153" s="18"/>
      <c r="C153" s="20"/>
      <c r="D153" s="19"/>
      <c r="E153" s="19"/>
      <c r="F153" s="19"/>
      <c r="G153" s="19"/>
      <c r="H153" s="19"/>
      <c r="I153" s="19"/>
    </row>
    <row r="154" spans="1:9">
      <c r="A154" s="18"/>
      <c r="C154" s="20"/>
      <c r="D154" s="19"/>
      <c r="E154" s="19"/>
      <c r="F154" s="19"/>
      <c r="G154" s="19"/>
      <c r="H154" s="19"/>
      <c r="I154" s="19"/>
    </row>
    <row r="155" spans="1:9">
      <c r="A155" s="18"/>
      <c r="C155" s="20"/>
      <c r="D155" s="19"/>
      <c r="E155" s="19"/>
      <c r="F155" s="19"/>
      <c r="G155" s="19"/>
      <c r="H155" s="19"/>
      <c r="I155" s="19"/>
    </row>
    <row r="156" spans="1:9">
      <c r="A156" s="18"/>
      <c r="C156" s="20"/>
      <c r="D156" s="19"/>
      <c r="E156" s="19"/>
      <c r="F156" s="19"/>
      <c r="G156" s="19"/>
      <c r="H156" s="19"/>
      <c r="I156" s="19"/>
    </row>
    <row r="157" spans="1:9">
      <c r="A157" s="18"/>
      <c r="C157" s="20"/>
      <c r="D157" s="19"/>
      <c r="E157" s="19"/>
      <c r="F157" s="19"/>
      <c r="G157" s="19"/>
      <c r="H157" s="19"/>
      <c r="I157" s="19"/>
    </row>
    <row r="158" spans="1:9">
      <c r="A158" s="18"/>
      <c r="C158" s="20"/>
      <c r="D158" s="19"/>
      <c r="E158" s="19"/>
      <c r="F158" s="19"/>
      <c r="G158" s="19"/>
      <c r="H158" s="19"/>
      <c r="I158" s="19"/>
    </row>
    <row r="159" spans="1:9">
      <c r="A159" s="18"/>
      <c r="C159" s="20"/>
      <c r="D159" s="19"/>
      <c r="E159" s="19"/>
      <c r="F159" s="19"/>
      <c r="G159" s="19"/>
      <c r="H159" s="19"/>
      <c r="I159" s="19"/>
    </row>
    <row r="160" spans="1:9">
      <c r="A160" s="18"/>
      <c r="C160" s="20"/>
      <c r="D160" s="19"/>
      <c r="E160" s="19"/>
      <c r="F160" s="19"/>
      <c r="G160" s="19"/>
      <c r="H160" s="19"/>
      <c r="I160" s="19"/>
    </row>
    <row r="161" spans="1:9">
      <c r="A161" s="18"/>
      <c r="C161" s="20"/>
      <c r="D161" s="19"/>
      <c r="E161" s="19"/>
      <c r="F161" s="19"/>
      <c r="G161" s="19"/>
      <c r="H161" s="19"/>
      <c r="I161" s="19"/>
    </row>
    <row r="162" spans="1:9">
      <c r="A162" s="18"/>
      <c r="C162" s="20"/>
      <c r="D162" s="19"/>
      <c r="E162" s="19"/>
      <c r="F162" s="19"/>
      <c r="G162" s="19"/>
      <c r="H162" s="19"/>
      <c r="I162" s="19"/>
    </row>
    <row r="163" spans="1:9">
      <c r="A163" s="18"/>
      <c r="C163" s="20"/>
      <c r="D163" s="19"/>
      <c r="E163" s="19"/>
      <c r="F163" s="19"/>
      <c r="G163" s="19"/>
      <c r="H163" s="19"/>
      <c r="I163" s="19"/>
    </row>
    <row r="164" spans="1:9">
      <c r="A164" s="18"/>
      <c r="C164" s="20"/>
      <c r="D164" s="19"/>
      <c r="E164" s="19"/>
      <c r="F164" s="19"/>
      <c r="G164" s="19"/>
      <c r="H164" s="19"/>
      <c r="I164" s="19"/>
    </row>
    <row r="165" spans="1:9">
      <c r="A165" s="18"/>
      <c r="C165" s="20"/>
      <c r="D165" s="19"/>
      <c r="E165" s="19"/>
      <c r="F165" s="19"/>
      <c r="G165" s="19"/>
      <c r="H165" s="19"/>
      <c r="I165" s="19"/>
    </row>
    <row r="166" spans="1:9">
      <c r="A166" s="18"/>
      <c r="C166" s="20"/>
      <c r="D166" s="19"/>
      <c r="E166" s="19"/>
      <c r="F166" s="19"/>
      <c r="G166" s="19"/>
      <c r="H166" s="19"/>
      <c r="I166" s="19"/>
    </row>
    <row r="167" spans="1:9">
      <c r="A167" s="18"/>
      <c r="C167" s="20"/>
      <c r="D167" s="19"/>
      <c r="E167" s="19"/>
      <c r="F167" s="19"/>
      <c r="G167" s="19"/>
      <c r="H167" s="19"/>
      <c r="I167" s="19"/>
    </row>
    <row r="168" spans="1:9">
      <c r="A168" s="18"/>
      <c r="C168" s="20"/>
      <c r="D168" s="19"/>
      <c r="E168" s="19"/>
      <c r="F168" s="19"/>
      <c r="G168" s="19"/>
      <c r="H168" s="19"/>
      <c r="I168" s="19"/>
    </row>
    <row r="169" spans="1:9">
      <c r="A169" s="18"/>
      <c r="C169" s="20"/>
      <c r="D169" s="19"/>
      <c r="E169" s="19"/>
      <c r="F169" s="19"/>
      <c r="G169" s="19"/>
      <c r="H169" s="19"/>
      <c r="I169" s="19"/>
    </row>
    <row r="170" spans="1:9">
      <c r="A170" s="18"/>
      <c r="C170" s="20"/>
      <c r="D170" s="19"/>
      <c r="E170" s="19"/>
      <c r="F170" s="19"/>
      <c r="G170" s="19"/>
      <c r="H170" s="19"/>
      <c r="I170" s="19"/>
    </row>
    <row r="171" spans="1:9">
      <c r="A171" s="18"/>
      <c r="C171" s="20"/>
      <c r="D171" s="19"/>
      <c r="E171" s="19"/>
      <c r="F171" s="19"/>
      <c r="G171" s="19"/>
      <c r="H171" s="19"/>
      <c r="I171" s="19"/>
    </row>
    <row r="172" spans="1:9">
      <c r="A172" s="18"/>
      <c r="C172" s="20"/>
      <c r="D172" s="19"/>
      <c r="E172" s="19"/>
      <c r="F172" s="19"/>
      <c r="G172" s="19"/>
      <c r="H172" s="19"/>
      <c r="I172" s="19"/>
    </row>
    <row r="173" spans="1:9">
      <c r="A173" s="18"/>
      <c r="C173" s="20"/>
      <c r="D173" s="19"/>
      <c r="E173" s="19"/>
      <c r="F173" s="19"/>
      <c r="G173" s="19"/>
      <c r="H173" s="19"/>
      <c r="I173" s="19"/>
    </row>
    <row r="174" spans="1:9">
      <c r="A174" s="18"/>
      <c r="C174" s="20"/>
      <c r="D174" s="19"/>
      <c r="E174" s="19"/>
      <c r="F174" s="19"/>
      <c r="G174" s="19"/>
      <c r="H174" s="19"/>
      <c r="I174" s="19"/>
    </row>
    <row r="175" spans="1:9">
      <c r="A175" s="18"/>
      <c r="C175" s="20"/>
      <c r="D175" s="19"/>
      <c r="E175" s="19"/>
      <c r="F175" s="19"/>
      <c r="G175" s="19"/>
      <c r="H175" s="19"/>
      <c r="I175" s="19"/>
    </row>
    <row r="176" spans="1:9">
      <c r="A176" s="24"/>
    </row>
    <row r="177" spans="1:1">
      <c r="A177" s="24"/>
    </row>
    <row r="178" spans="1:1">
      <c r="A178" s="24"/>
    </row>
    <row r="179" spans="1:1">
      <c r="A179" s="24"/>
    </row>
    <row r="180" spans="1:1">
      <c r="A180" s="24"/>
    </row>
    <row r="181" spans="1:1">
      <c r="A181" s="24"/>
    </row>
    <row r="182" spans="1:1">
      <c r="A182" s="24"/>
    </row>
    <row r="183" spans="1:1">
      <c r="A183" s="24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  <row r="193" spans="1:1">
      <c r="A193" s="24"/>
    </row>
    <row r="194" spans="1:1">
      <c r="A194" s="24"/>
    </row>
    <row r="195" spans="1:1">
      <c r="A195" s="24"/>
    </row>
    <row r="196" spans="1:1">
      <c r="A196" s="24"/>
    </row>
    <row r="197" spans="1:1">
      <c r="A197" s="24"/>
    </row>
    <row r="198" spans="1:1">
      <c r="A198" s="24"/>
    </row>
    <row r="199" spans="1:1">
      <c r="A199" s="24"/>
    </row>
    <row r="200" spans="1:1">
      <c r="A200" s="24"/>
    </row>
    <row r="201" spans="1:1">
      <c r="A201" s="24"/>
    </row>
    <row r="202" spans="1:1">
      <c r="A202" s="24"/>
    </row>
    <row r="203" spans="1:1">
      <c r="A203" s="24"/>
    </row>
    <row r="204" spans="1:1">
      <c r="A204" s="24"/>
    </row>
    <row r="205" spans="1:1">
      <c r="A205" s="24"/>
    </row>
    <row r="206" spans="1:1">
      <c r="A206" s="24"/>
    </row>
    <row r="207" spans="1:1">
      <c r="A207" s="24"/>
    </row>
    <row r="208" spans="1:1">
      <c r="A208" s="24"/>
    </row>
    <row r="209" spans="1:1">
      <c r="A209" s="24"/>
    </row>
    <row r="210" spans="1:1">
      <c r="A210" s="24"/>
    </row>
    <row r="211" spans="1:1">
      <c r="A211" s="24"/>
    </row>
    <row r="212" spans="1:1">
      <c r="A212" s="24"/>
    </row>
    <row r="213" spans="1:1">
      <c r="A213" s="24"/>
    </row>
    <row r="214" spans="1:1">
      <c r="A214" s="24"/>
    </row>
    <row r="215" spans="1:1">
      <c r="A215" s="24"/>
    </row>
    <row r="216" spans="1:1">
      <c r="A216" s="24"/>
    </row>
    <row r="217" spans="1:1">
      <c r="A217" s="24"/>
    </row>
    <row r="218" spans="1:1">
      <c r="A218" s="24"/>
    </row>
    <row r="219" spans="1:1">
      <c r="A219" s="24"/>
    </row>
    <row r="220" spans="1:1">
      <c r="A220" s="24"/>
    </row>
    <row r="221" spans="1:1">
      <c r="A221" s="24"/>
    </row>
    <row r="222" spans="1:1">
      <c r="A222" s="24"/>
    </row>
    <row r="223" spans="1:1">
      <c r="A223" s="24"/>
    </row>
    <row r="224" spans="1:1">
      <c r="A224" s="24"/>
    </row>
    <row r="225" spans="1:1">
      <c r="A225" s="24"/>
    </row>
    <row r="226" spans="1:1">
      <c r="A226" s="24"/>
    </row>
    <row r="227" spans="1:1">
      <c r="A227" s="24"/>
    </row>
    <row r="228" spans="1:1">
      <c r="A228" s="24"/>
    </row>
    <row r="229" spans="1:1">
      <c r="A229" s="24"/>
    </row>
    <row r="230" spans="1:1">
      <c r="A230" s="24"/>
    </row>
    <row r="231" spans="1:1">
      <c r="A231" s="24"/>
    </row>
    <row r="232" spans="1:1">
      <c r="A232" s="24"/>
    </row>
    <row r="233" spans="1:1">
      <c r="A233" s="24"/>
    </row>
    <row r="234" spans="1:1">
      <c r="A234" s="24"/>
    </row>
    <row r="235" spans="1:1">
      <c r="A235" s="24"/>
    </row>
    <row r="236" spans="1:1">
      <c r="A236" s="24"/>
    </row>
    <row r="237" spans="1:1">
      <c r="A237" s="24"/>
    </row>
    <row r="238" spans="1:1">
      <c r="A238" s="24"/>
    </row>
    <row r="239" spans="1:1">
      <c r="A239" s="24"/>
    </row>
    <row r="240" spans="1:1">
      <c r="A240" s="24"/>
    </row>
    <row r="241" spans="1:1">
      <c r="A241" s="24"/>
    </row>
    <row r="242" spans="1:1">
      <c r="A242" s="24"/>
    </row>
    <row r="243" spans="1:1">
      <c r="A243" s="24"/>
    </row>
    <row r="244" spans="1:1">
      <c r="A244" s="24"/>
    </row>
    <row r="245" spans="1:1">
      <c r="A245" s="24"/>
    </row>
    <row r="246" spans="1:1">
      <c r="A246" s="24"/>
    </row>
    <row r="247" spans="1:1">
      <c r="A247" s="24"/>
    </row>
    <row r="248" spans="1:1">
      <c r="A248" s="24"/>
    </row>
    <row r="249" spans="1:1">
      <c r="A249" s="24"/>
    </row>
    <row r="250" spans="1:1">
      <c r="A250" s="24"/>
    </row>
    <row r="251" spans="1:1">
      <c r="A251" s="24"/>
    </row>
    <row r="252" spans="1:1">
      <c r="A252" s="24"/>
    </row>
    <row r="253" spans="1:1">
      <c r="A253" s="24"/>
    </row>
    <row r="254" spans="1:1">
      <c r="A254" s="24"/>
    </row>
    <row r="255" spans="1:1">
      <c r="A255" s="24"/>
    </row>
    <row r="256" spans="1:1">
      <c r="A256" s="24"/>
    </row>
    <row r="257" spans="1:1">
      <c r="A257" s="24"/>
    </row>
    <row r="258" spans="1:1">
      <c r="A258" s="24"/>
    </row>
    <row r="259" spans="1:1">
      <c r="A259" s="24"/>
    </row>
    <row r="260" spans="1:1">
      <c r="A260" s="24"/>
    </row>
    <row r="261" spans="1:1">
      <c r="A261" s="24"/>
    </row>
    <row r="262" spans="1:1">
      <c r="A262" s="24"/>
    </row>
    <row r="263" spans="1:1">
      <c r="A263" s="24"/>
    </row>
    <row r="264" spans="1:1">
      <c r="A264" s="24"/>
    </row>
    <row r="265" spans="1:1">
      <c r="A265" s="24"/>
    </row>
    <row r="266" spans="1:1">
      <c r="A266" s="24"/>
    </row>
    <row r="267" spans="1:1">
      <c r="A267" s="24"/>
    </row>
    <row r="268" spans="1:1">
      <c r="A268" s="24"/>
    </row>
    <row r="269" spans="1:1">
      <c r="A269" s="24"/>
    </row>
    <row r="270" spans="1:1">
      <c r="A270" s="24"/>
    </row>
    <row r="271" spans="1:1">
      <c r="A271" s="24"/>
    </row>
    <row r="272" spans="1:1">
      <c r="A272" s="24"/>
    </row>
    <row r="273" spans="1:1">
      <c r="A273" s="24"/>
    </row>
    <row r="274" spans="1:1">
      <c r="A274" s="24"/>
    </row>
    <row r="275" spans="1:1">
      <c r="A275" s="24"/>
    </row>
    <row r="276" spans="1:1">
      <c r="A276" s="24"/>
    </row>
    <row r="277" spans="1:1">
      <c r="A277" s="24"/>
    </row>
    <row r="278" spans="1:1">
      <c r="A278" s="24"/>
    </row>
    <row r="279" spans="1:1">
      <c r="A279" s="24"/>
    </row>
    <row r="280" spans="1:1">
      <c r="A280" s="24"/>
    </row>
    <row r="281" spans="1:1">
      <c r="A281" s="24"/>
    </row>
    <row r="282" spans="1:1">
      <c r="A282" s="24"/>
    </row>
    <row r="283" spans="1:1">
      <c r="A283" s="24"/>
    </row>
    <row r="284" spans="1:1">
      <c r="A284" s="24"/>
    </row>
    <row r="285" spans="1:1">
      <c r="A285" s="24"/>
    </row>
    <row r="286" spans="1:1">
      <c r="A286" s="24"/>
    </row>
    <row r="287" spans="1:1">
      <c r="A287" s="24"/>
    </row>
    <row r="288" spans="1:1">
      <c r="A288" s="24"/>
    </row>
    <row r="289" spans="1:1">
      <c r="A289" s="24"/>
    </row>
    <row r="290" spans="1:1">
      <c r="A290" s="24"/>
    </row>
    <row r="291" spans="1:1">
      <c r="A291" s="24"/>
    </row>
    <row r="292" spans="1:1">
      <c r="A292" s="24"/>
    </row>
    <row r="293" spans="1:1">
      <c r="A293" s="24"/>
    </row>
    <row r="294" spans="1:1">
      <c r="A294" s="24"/>
    </row>
    <row r="295" spans="1:1">
      <c r="A295" s="24"/>
    </row>
    <row r="296" spans="1:1">
      <c r="A296" s="24"/>
    </row>
    <row r="297" spans="1:1">
      <c r="A297" s="24"/>
    </row>
    <row r="298" spans="1:1">
      <c r="A298" s="24"/>
    </row>
    <row r="299" spans="1:1">
      <c r="A299" s="24"/>
    </row>
    <row r="300" spans="1:1">
      <c r="A300" s="24"/>
    </row>
    <row r="301" spans="1:1">
      <c r="A301" s="24"/>
    </row>
    <row r="302" spans="1:1">
      <c r="A302" s="24"/>
    </row>
    <row r="303" spans="1:1">
      <c r="A303" s="24"/>
    </row>
    <row r="304" spans="1:1">
      <c r="A304" s="24"/>
    </row>
    <row r="305" spans="1:1">
      <c r="A305" s="24"/>
    </row>
    <row r="306" spans="1:1">
      <c r="A306" s="24"/>
    </row>
    <row r="307" spans="1:1">
      <c r="A307" s="24"/>
    </row>
    <row r="308" spans="1:1">
      <c r="A308" s="24"/>
    </row>
    <row r="309" spans="1:1">
      <c r="A309" s="24"/>
    </row>
    <row r="310" spans="1:1">
      <c r="A310" s="24"/>
    </row>
    <row r="311" spans="1:1">
      <c r="A311" s="24"/>
    </row>
    <row r="312" spans="1:1">
      <c r="A312" s="24"/>
    </row>
    <row r="313" spans="1:1">
      <c r="A313" s="24"/>
    </row>
    <row r="314" spans="1:1">
      <c r="A314" s="24"/>
    </row>
    <row r="315" spans="1:1">
      <c r="A315" s="24"/>
    </row>
    <row r="316" spans="1:1">
      <c r="A316" s="24"/>
    </row>
    <row r="317" spans="1:1">
      <c r="A317" s="24"/>
    </row>
    <row r="318" spans="1:1">
      <c r="A318" s="24"/>
    </row>
    <row r="319" spans="1:1">
      <c r="A319" s="24"/>
    </row>
    <row r="320" spans="1:1">
      <c r="A320" s="24"/>
    </row>
    <row r="321" spans="1:1">
      <c r="A321" s="24"/>
    </row>
    <row r="322" spans="1:1">
      <c r="A322" s="24"/>
    </row>
    <row r="323" spans="1:1">
      <c r="A323" s="24"/>
    </row>
    <row r="324" spans="1:1">
      <c r="A324" s="24"/>
    </row>
    <row r="325" spans="1:1">
      <c r="A325" s="24"/>
    </row>
    <row r="326" spans="1:1">
      <c r="A326" s="24"/>
    </row>
    <row r="327" spans="1:1">
      <c r="A327" s="24"/>
    </row>
    <row r="328" spans="1:1">
      <c r="A328" s="24"/>
    </row>
    <row r="329" spans="1:1">
      <c r="A329" s="24"/>
    </row>
    <row r="330" spans="1:1">
      <c r="A330" s="24"/>
    </row>
    <row r="331" spans="1:1">
      <c r="A331" s="24"/>
    </row>
    <row r="332" spans="1:1">
      <c r="A332" s="24"/>
    </row>
    <row r="333" spans="1:1">
      <c r="A333" s="24"/>
    </row>
    <row r="334" spans="1:1">
      <c r="A334" s="24"/>
    </row>
    <row r="335" spans="1:1">
      <c r="A335" s="24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</sheetData>
  <mergeCells count="36">
    <mergeCell ref="A34:I34"/>
    <mergeCell ref="H16:I16"/>
    <mergeCell ref="H19:I19"/>
    <mergeCell ref="B28:E28"/>
    <mergeCell ref="B23:E23"/>
    <mergeCell ref="B19:E19"/>
    <mergeCell ref="B20:F20"/>
    <mergeCell ref="B21:E21"/>
    <mergeCell ref="B22:E22"/>
    <mergeCell ref="A33:I33"/>
    <mergeCell ref="B24:E24"/>
    <mergeCell ref="B25:E25"/>
    <mergeCell ref="B26:E26"/>
    <mergeCell ref="F26:H26"/>
    <mergeCell ref="B27:E27"/>
    <mergeCell ref="F27:H27"/>
    <mergeCell ref="B29:F29"/>
    <mergeCell ref="B30:E30"/>
    <mergeCell ref="B31:E31"/>
    <mergeCell ref="C134:E134"/>
    <mergeCell ref="G134:I134"/>
    <mergeCell ref="A40:J40"/>
    <mergeCell ref="C133:E133"/>
    <mergeCell ref="G133:I133"/>
    <mergeCell ref="A96:I96"/>
    <mergeCell ref="A103:I103"/>
    <mergeCell ref="A127:B127"/>
    <mergeCell ref="A113:I113"/>
    <mergeCell ref="A39:I39"/>
    <mergeCell ref="J36:J37"/>
    <mergeCell ref="A36:A37"/>
    <mergeCell ref="B36:B37"/>
    <mergeCell ref="C36:C37"/>
    <mergeCell ref="D36:D37"/>
    <mergeCell ref="E36:E37"/>
    <mergeCell ref="F36:I36"/>
  </mergeCells>
  <phoneticPr fontId="3" type="noConversion"/>
  <pageMargins left="0.78740157480314965" right="0.59055118110236227" top="0.51181102362204722" bottom="0.47244094488188981" header="0.39370078740157483" footer="0.31496062992125984"/>
  <pageSetup paperSize="9" scale="78" fitToHeight="0" orientation="landscape" verticalDpi="200" r:id="rId1"/>
  <headerFooter alignWithMargins="0"/>
  <rowBreaks count="3" manualBreakCount="3">
    <brk id="33" max="8" man="1"/>
    <brk id="66" max="8" man="1"/>
    <brk id="95" max="8" man="1"/>
  </rowBreaks>
  <ignoredErrors>
    <ignoredError sqref="E7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</vt:lpstr>
      <vt:lpstr>'I. Фін план'!Заголовки_для_печати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 Windows</cp:lastModifiedBy>
  <cp:lastPrinted>2019-10-28T13:13:56Z</cp:lastPrinted>
  <dcterms:created xsi:type="dcterms:W3CDTF">2003-03-13T16:00:22Z</dcterms:created>
  <dcterms:modified xsi:type="dcterms:W3CDTF">2020-09-15T12:07:55Z</dcterms:modified>
</cp:coreProperties>
</file>