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95" windowHeight="5670" tabRatio="837"/>
  </bookViews>
  <sheets>
    <sheet name="I. Фін план" sheetId="2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[7]Inform!$E$6</definedName>
    <definedName name="ClDate_21">[8]Inform!$E$6</definedName>
    <definedName name="ClDate_25">[8]Inform!$E$6</definedName>
    <definedName name="ClDate_6">[9]Inform!$E$6</definedName>
    <definedName name="CompName">[7]Inform!$F$2</definedName>
    <definedName name="CompName_21">[8]Inform!$F$2</definedName>
    <definedName name="CompName_25">[8]Inform!$F$2</definedName>
    <definedName name="CompName_6">[9]Inform!$F$2</definedName>
    <definedName name="CompNameE">[7]Inform!$G$2</definedName>
    <definedName name="CompNameE_21">[8]Inform!$G$2</definedName>
    <definedName name="CompNameE_25">[8]Inform!$G$2</definedName>
    <definedName name="CompNameE_6">[9]Inform!$G$2</definedName>
    <definedName name="Cost_Category_National_ID">#REF!</definedName>
    <definedName name="Cе511">#REF!</definedName>
    <definedName name="d">'[10]МТР Газ України'!$B$4</definedName>
    <definedName name="dCPIb">[11]попер_роз!#REF!</definedName>
    <definedName name="dPPIb">[11]попер_роз!#REF!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[7]Inform!$E$5</definedName>
    <definedName name="OpDate_21">[8]Inform!$E$5</definedName>
    <definedName name="OpDate_25">[8]Inform!$E$5</definedName>
    <definedName name="OpDate_6">[9]Inform!$E$5</definedName>
    <definedName name="QR">[24]Inform!$E$5</definedName>
    <definedName name="qw">[5]Inform!$E$5</definedName>
    <definedName name="qwert">[5]Inform!$G$2</definedName>
    <definedName name="qwerty">'[4]МТР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[7]Inform!$E$38</definedName>
    <definedName name="Unit_21">[8]Inform!$E$38</definedName>
    <definedName name="Unit_25">[8]Inform!$E$38</definedName>
    <definedName name="Unit_6">[9]Inform!$E$38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[5]Inform!$E$38</definedName>
    <definedName name="а">'[14]7  Інші витрати'!#REF!</definedName>
    <definedName name="ав">#REF!</definedName>
    <definedName name="аен">'[25]МТР Газ України'!$B$4</definedName>
    <definedName name="_xlnm.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_xlnm.Print_Titles" localSheetId="0">'I. Фін план'!$33:$35</definedName>
    <definedName name="Заголовки_для_печати_МИ">'[29]1993'!$A$1:$IV$3,'[29]1993'!$A$1:$A$65536</definedName>
    <definedName name="і">[31]Inform!$F$2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'[13]МТР Газ України'!$B$1</definedName>
    <definedName name="іцу">[24]Inform!$G$2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'I. Фін план'!$A$1:$Q$129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>#REF!</definedName>
    <definedName name="т">[33]Inform!$E$6</definedName>
    <definedName name="тариф">[34]Inform!$G$2</definedName>
    <definedName name="уйцукйцуйу">#REF!</definedName>
    <definedName name="уке">[35]Inform!$G$2</definedName>
    <definedName name="УТГ">'[16]МТР Газ України'!$B$4</definedName>
    <definedName name="фів">'[25]МТР Газ України'!$B$4</definedName>
    <definedName name="фіваіф">'[30]7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calcId="162913" fullCalcOnLoad="1"/>
</workbook>
</file>

<file path=xl/calcChain.xml><?xml version="1.0" encoding="utf-8"?>
<calcChain xmlns="http://schemas.openxmlformats.org/spreadsheetml/2006/main">
  <c r="J59" i="20"/>
  <c r="N48"/>
  <c r="N61"/>
  <c r="N60"/>
  <c r="N59"/>
  <c r="N44"/>
  <c r="M128"/>
  <c r="N53"/>
  <c r="N51"/>
  <c r="N121"/>
  <c r="L96"/>
  <c r="N96"/>
  <c r="N86"/>
  <c r="N85"/>
  <c r="N81"/>
  <c r="N80"/>
  <c r="N77"/>
  <c r="N72"/>
  <c r="N69"/>
  <c r="N68"/>
  <c r="N55"/>
  <c r="N52"/>
  <c r="N41"/>
  <c r="N38"/>
  <c r="J70"/>
  <c r="J41"/>
  <c r="K41"/>
  <c r="J68"/>
  <c r="K68"/>
  <c r="J115"/>
  <c r="E115"/>
  <c r="J116"/>
  <c r="J114"/>
  <c r="K114"/>
  <c r="J103"/>
  <c r="J83"/>
  <c r="K83"/>
  <c r="J84"/>
  <c r="J85"/>
  <c r="K85"/>
  <c r="J86"/>
  <c r="K86"/>
  <c r="J87"/>
  <c r="K87"/>
  <c r="J82"/>
  <c r="K82"/>
  <c r="J80"/>
  <c r="K80"/>
  <c r="J81"/>
  <c r="J77"/>
  <c r="K77"/>
  <c r="J78"/>
  <c r="K78"/>
  <c r="J79"/>
  <c r="K79"/>
  <c r="J75"/>
  <c r="K75"/>
  <c r="J76"/>
  <c r="K76"/>
  <c r="J73"/>
  <c r="K73"/>
  <c r="J71"/>
  <c r="K71"/>
  <c r="J72"/>
  <c r="K72"/>
  <c r="J69"/>
  <c r="K69"/>
  <c r="J56"/>
  <c r="K56"/>
  <c r="J57"/>
  <c r="K57"/>
  <c r="J58"/>
  <c r="K58"/>
  <c r="J55"/>
  <c r="K55"/>
  <c r="J54"/>
  <c r="K54"/>
  <c r="J52"/>
  <c r="K52"/>
  <c r="N49"/>
  <c r="N50"/>
  <c r="N54"/>
  <c r="N56"/>
  <c r="J49"/>
  <c r="K49"/>
  <c r="J50"/>
  <c r="K50"/>
  <c r="J51"/>
  <c r="K51"/>
  <c r="J43"/>
  <c r="K43"/>
  <c r="J45"/>
  <c r="K45"/>
  <c r="J39"/>
  <c r="K39"/>
  <c r="L116"/>
  <c r="N114"/>
  <c r="N98"/>
  <c r="L97"/>
  <c r="N97"/>
  <c r="N83"/>
  <c r="N82"/>
  <c r="N79"/>
  <c r="N78"/>
  <c r="N75"/>
  <c r="N71"/>
  <c r="N58"/>
  <c r="N57"/>
  <c r="N45"/>
  <c r="N43"/>
  <c r="N42"/>
  <c r="N39"/>
  <c r="E117"/>
  <c r="E112"/>
  <c r="J38"/>
  <c r="G74"/>
  <c r="F98"/>
  <c r="H98"/>
  <c r="G98"/>
  <c r="G97"/>
  <c r="G96"/>
  <c r="G95"/>
  <c r="J95"/>
  <c r="K95"/>
  <c r="G92"/>
  <c r="J92"/>
  <c r="K92"/>
  <c r="G111"/>
  <c r="J111"/>
  <c r="H114"/>
  <c r="E108"/>
  <c r="E109"/>
  <c r="H75"/>
  <c r="H76"/>
  <c r="H77"/>
  <c r="H78"/>
  <c r="H79"/>
  <c r="H80"/>
  <c r="H82"/>
  <c r="H83"/>
  <c r="H85"/>
  <c r="H86"/>
  <c r="H87"/>
  <c r="H72"/>
  <c r="H73"/>
  <c r="H71"/>
  <c r="H55"/>
  <c r="H56"/>
  <c r="H57"/>
  <c r="H58"/>
  <c r="H68"/>
  <c r="H54"/>
  <c r="E118"/>
  <c r="E119"/>
  <c r="E120"/>
  <c r="E113"/>
  <c r="H50"/>
  <c r="H51"/>
  <c r="H52"/>
  <c r="H46"/>
  <c r="H49"/>
  <c r="G48"/>
  <c r="J48"/>
  <c r="G42"/>
  <c r="J42"/>
  <c r="K42"/>
  <c r="H41"/>
  <c r="H43"/>
  <c r="H45"/>
  <c r="P41"/>
  <c r="P92"/>
  <c r="O41"/>
  <c r="O92"/>
  <c r="F39"/>
  <c r="H39"/>
  <c r="O39"/>
  <c r="O121"/>
  <c r="F48"/>
  <c r="I92"/>
  <c r="F92"/>
  <c r="O89"/>
  <c r="I53"/>
  <c r="O53"/>
  <c r="P53"/>
  <c r="P46"/>
  <c r="F53"/>
  <c r="I98"/>
  <c r="F97"/>
  <c r="I97"/>
  <c r="I48"/>
  <c r="I122"/>
  <c r="P48"/>
  <c r="O48"/>
  <c r="O94"/>
  <c r="I38"/>
  <c r="I121"/>
  <c r="I123"/>
  <c r="O38"/>
  <c r="P38"/>
  <c r="F38"/>
  <c r="F95"/>
  <c r="I95"/>
  <c r="P95"/>
  <c r="O95"/>
  <c r="O99"/>
  <c r="I81"/>
  <c r="K81"/>
  <c r="I74"/>
  <c r="O81"/>
  <c r="O74"/>
  <c r="O122"/>
  <c r="P81"/>
  <c r="P74"/>
  <c r="Q81"/>
  <c r="F81"/>
  <c r="F74"/>
  <c r="H74"/>
  <c r="I69"/>
  <c r="O69"/>
  <c r="P69"/>
  <c r="P122"/>
  <c r="F69"/>
  <c r="H69"/>
  <c r="P98"/>
  <c r="O98"/>
  <c r="D116"/>
  <c r="C116"/>
  <c r="I116"/>
  <c r="O116"/>
  <c r="P116"/>
  <c r="F116"/>
  <c r="D111"/>
  <c r="D121"/>
  <c r="C111"/>
  <c r="C121"/>
  <c r="I111"/>
  <c r="O111"/>
  <c r="P111"/>
  <c r="F111"/>
  <c r="P101"/>
  <c r="P121"/>
  <c r="O101"/>
  <c r="P97"/>
  <c r="O97"/>
  <c r="P103"/>
  <c r="O103"/>
  <c r="I103"/>
  <c r="F103"/>
  <c r="D103"/>
  <c r="C103"/>
  <c r="P89"/>
  <c r="D46"/>
  <c r="C46"/>
  <c r="C74"/>
  <c r="C122"/>
  <c r="D74"/>
  <c r="N92"/>
  <c r="N111"/>
  <c r="L95"/>
  <c r="N95"/>
  <c r="N76"/>
  <c r="J53"/>
  <c r="K53"/>
  <c r="N74"/>
  <c r="N46"/>
  <c r="N94"/>
  <c r="F121"/>
  <c r="F46"/>
  <c r="O96"/>
  <c r="G46"/>
  <c r="J46"/>
  <c r="P96"/>
  <c r="H97"/>
  <c r="G94"/>
  <c r="G122"/>
  <c r="H48"/>
  <c r="D122"/>
  <c r="O46"/>
  <c r="H38"/>
  <c r="P94"/>
  <c r="P99"/>
  <c r="H92"/>
  <c r="I96"/>
  <c r="K96"/>
  <c r="G121"/>
  <c r="H121"/>
  <c r="L123"/>
  <c r="J97"/>
  <c r="K97"/>
  <c r="J74"/>
  <c r="K74"/>
  <c r="J98"/>
  <c r="K98"/>
  <c r="M123"/>
  <c r="M99"/>
  <c r="N99"/>
  <c r="J96"/>
  <c r="N122"/>
  <c r="P123"/>
  <c r="K111"/>
  <c r="J121"/>
  <c r="K121"/>
  <c r="H122"/>
  <c r="F122"/>
  <c r="F123"/>
  <c r="O123"/>
  <c r="H94"/>
  <c r="K48"/>
  <c r="F94"/>
  <c r="G99"/>
  <c r="F96"/>
  <c r="H96"/>
  <c r="I46"/>
  <c r="K46"/>
  <c r="J122"/>
  <c r="K122"/>
  <c r="I94"/>
  <c r="I99"/>
  <c r="K38"/>
  <c r="G123"/>
  <c r="H42"/>
  <c r="H81"/>
  <c r="J94"/>
  <c r="K94"/>
  <c r="H111"/>
  <c r="H95"/>
  <c r="F99"/>
  <c r="H99"/>
  <c r="J99"/>
  <c r="K99"/>
  <c r="J123"/>
  <c r="K123"/>
  <c r="H123"/>
</calcChain>
</file>

<file path=xl/comments1.xml><?xml version="1.0" encoding="utf-8"?>
<comments xmlns="http://schemas.openxmlformats.org/spreadsheetml/2006/main">
  <authors>
    <author>RePack by Diakov</author>
  </authors>
  <commentList>
    <comment ref="F39" authorId="0">
      <text>
        <r>
          <rPr>
            <b/>
            <sz val="9"/>
            <color indexed="81"/>
            <rFont val="Tahoma"/>
            <charset val="204"/>
          </rPr>
          <t>RePack by Diakov:</t>
        </r>
        <r>
          <rPr>
            <sz val="9"/>
            <color indexed="81"/>
            <rFont val="Tahoma"/>
            <charset val="204"/>
          </rPr>
          <t xml:space="preserve">
+біобезпека</t>
        </r>
      </text>
    </comment>
    <comment ref="F105" authorId="0">
      <text>
        <r>
          <rPr>
            <b/>
            <sz val="9"/>
            <color indexed="81"/>
            <rFont val="Tahoma"/>
            <charset val="1"/>
          </rPr>
          <t>RePack by Diakov:</t>
        </r>
        <r>
          <rPr>
            <sz val="9"/>
            <color indexed="81"/>
            <rFont val="Tahoma"/>
            <charset val="1"/>
          </rPr>
          <t xml:space="preserve">
стерилізатори</t>
        </r>
      </text>
    </comment>
    <comment ref="I105" authorId="0">
      <text>
        <r>
          <rPr>
            <b/>
            <sz val="9"/>
            <color indexed="81"/>
            <rFont val="Tahoma"/>
            <charset val="1"/>
          </rPr>
          <t>RePack by Diakov:</t>
        </r>
        <r>
          <rPr>
            <sz val="9"/>
            <color indexed="81"/>
            <rFont val="Tahoma"/>
            <charset val="1"/>
          </rPr>
          <t xml:space="preserve">
кардіограф</t>
        </r>
      </text>
    </comment>
  </commentList>
</comments>
</file>

<file path=xl/sharedStrings.xml><?xml version="1.0" encoding="utf-8"?>
<sst xmlns="http://schemas.openxmlformats.org/spreadsheetml/2006/main" count="154" uniqueCount="140">
  <si>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</si>
  <si>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</si>
  <si>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</si>
  <si>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Витрати на оплату праці</t>
  </si>
  <si>
    <t>Відрахування на соціальні заходи</t>
  </si>
  <si>
    <t>за ЗКГНГ</t>
  </si>
  <si>
    <t>за СПОДУ</t>
  </si>
  <si>
    <t xml:space="preserve">за  КВЕД  </t>
  </si>
  <si>
    <t xml:space="preserve">Код рядка </t>
  </si>
  <si>
    <t>Усього доходів</t>
  </si>
  <si>
    <t>Додаток 1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</si>
  <si>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</si>
  <si>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</si>
  <si>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</si>
  <si>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Фінансовий план поточного року</t>
  </si>
  <si>
    <t>витрати на службові відрядження</t>
  </si>
  <si>
    <t xml:space="preserve">ІV </t>
  </si>
  <si>
    <t>Усього витрат</t>
  </si>
  <si>
    <t>за КОАТУУ</t>
  </si>
  <si>
    <t>за КОПФГ</t>
  </si>
  <si>
    <t xml:space="preserve">за ЄДРПОУ </t>
  </si>
  <si>
    <t>Собівартість реалізованої продукції (товарів, робіт, послуг)</t>
  </si>
  <si>
    <t xml:space="preserve">ІІІ  </t>
  </si>
  <si>
    <t>Стандарти звітності П(с)БОУ</t>
  </si>
  <si>
    <t>Стандарти звітності МСФЗ</t>
  </si>
  <si>
    <t>Адміністративні витрати, у тому числі:</t>
  </si>
  <si>
    <t>Пояснення та обґрунтування до запланованого рівня доходів/витрат</t>
  </si>
  <si>
    <t>_________________________</t>
  </si>
  <si>
    <t>Коди</t>
  </si>
  <si>
    <t>Найменування показника</t>
  </si>
  <si>
    <t>капітальний ремонт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</si>
  <si>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</si>
  <si>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</si>
  <si>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витрати (розшифрувати)</t>
  </si>
  <si>
    <t>Плановий рік  (усього)</t>
  </si>
  <si>
    <t>витрати на зв’язок та інтернет</t>
  </si>
  <si>
    <t>Витрати на водопостачання та водовідведення</t>
  </si>
  <si>
    <t>Витрати на комунальні послуги та енергоносії, в т.ч.:</t>
  </si>
  <si>
    <t>господарчі товари та інвентар</t>
  </si>
  <si>
    <t>Витрати на послуги, матеріали та сировину, в т. ч.:</t>
  </si>
  <si>
    <t>Витрати на викачку нечистот та вивіз побутових відходів</t>
  </si>
  <si>
    <t>витрати на обслуговування оргтехніки</t>
  </si>
  <si>
    <t>Інші доходи від операційної діяльності, в т.ч.:</t>
  </si>
  <si>
    <t>I. Фінансові результати</t>
  </si>
  <si>
    <t>Уточнений</t>
  </si>
  <si>
    <t>Зміни</t>
  </si>
  <si>
    <t>зробити позначку "Х"</t>
  </si>
  <si>
    <t>Дохід з місцевого бюджету цільового фінансування на оплату комунальних послуг та енергоносіїв, товарів, робіт та послуг</t>
  </si>
  <si>
    <t>тис. грн.</t>
  </si>
  <si>
    <t>Витрати на паливо-мастильні матеріали</t>
  </si>
  <si>
    <t>Амортизація</t>
  </si>
  <si>
    <t xml:space="preserve">амортизація </t>
  </si>
  <si>
    <t>витрати на оплату праці</t>
  </si>
  <si>
    <t>відрахування на соціальні заходи</t>
  </si>
  <si>
    <t>дохід від операційної оренди активів</t>
  </si>
  <si>
    <t>дохід від реалізації необоротних активів</t>
  </si>
  <si>
    <t>Витрати по виконанню цільових програм</t>
  </si>
  <si>
    <t>Капітальні інвестиції, усього, у тому числі:</t>
  </si>
  <si>
    <t>Доходи і витрати від операційної діяльності (деталізація)</t>
  </si>
  <si>
    <t>ІІ. Елементи операційних витрат</t>
  </si>
  <si>
    <t>Матеріальні затрати</t>
  </si>
  <si>
    <t>витрати на охорону праці та навчання працівників</t>
  </si>
  <si>
    <t>Разом (сума рядків 400 - 440)</t>
  </si>
  <si>
    <t>доходи з місцевого бюджету цільового фінансування по капітальних видатках</t>
  </si>
  <si>
    <t>ІІІ. Інвестиційна діяльність</t>
  </si>
  <si>
    <t>Нерозподілені доходи</t>
  </si>
  <si>
    <t>IV. Додаткова інформація</t>
  </si>
  <si>
    <t>на 1.07</t>
  </si>
  <si>
    <t>на 1.10</t>
  </si>
  <si>
    <t>на 1.01</t>
  </si>
  <si>
    <t>на 1.04</t>
  </si>
  <si>
    <t>Первісна вартість основних засобів</t>
  </si>
  <si>
    <t>Податкова заборгованість</t>
  </si>
  <si>
    <t>"ЗАТВЕРДЖЕНО"</t>
  </si>
  <si>
    <t>"____" ___________ 20___ р.</t>
  </si>
  <si>
    <t>медикаменти та перев’язувальні матеріали</t>
  </si>
  <si>
    <t>ІV. Фінансова діяльність</t>
  </si>
  <si>
    <t>Доходи від інвестиційної діяльності, у т.ч.: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</si>
  <si>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</si>
  <si>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</si>
  <si>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</si>
  <si>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</si>
  <si>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Витрати від фінансової діяльності за зобов’язаннями, у т. ч.:</t>
  </si>
  <si>
    <t>витрати на придбання та супровід програмного забезпечення</t>
  </si>
  <si>
    <t>юридичні та нотаріальні послуги</t>
  </si>
  <si>
    <t>Штатна чисельність працівників</t>
  </si>
  <si>
    <t xml:space="preserve">витрати на страхові послуги </t>
  </si>
  <si>
    <t>витрати на канцтовари, офісне приладдя та устаткування</t>
  </si>
  <si>
    <t>Заборгованість перед працівниками за заробітною платою</t>
  </si>
  <si>
    <t>ремонт та запасні частини до транспортних засобів</t>
  </si>
  <si>
    <t>витрати на культурно-масові заходи</t>
  </si>
  <si>
    <t>…</t>
  </si>
  <si>
    <t xml:space="preserve">до Положення про складання, затрвердження та контролю </t>
  </si>
  <si>
    <t>виконання фінансового плану підприємства</t>
  </si>
  <si>
    <t>Підприємство  КНП "ОЦПМД"Олевської міської ради</t>
  </si>
  <si>
    <t>Організаційно-правова форма Комунальне підприємство</t>
  </si>
  <si>
    <t>Територія 11001Житомирська обл.,м.Олевськ,вул.Свято-Миколаївська,46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</si>
  <si>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Олевська міська рада</t>
    </r>
  </si>
  <si>
    <t>Галузь      охорона здоров'я</t>
  </si>
  <si>
    <t>Вид економічної діяльності    86.21 загальна медична практика</t>
  </si>
  <si>
    <t>Одиниця виміру,тис.грн.</t>
  </si>
  <si>
    <t>Форма власності комунальна</t>
  </si>
  <si>
    <t>Телефон (04135)2-11-57</t>
  </si>
  <si>
    <t>Керівник Вишневська Олена Євгеніїївна</t>
  </si>
  <si>
    <t>Витрати на теплопостачання</t>
  </si>
  <si>
    <t>Витрати на тверде паливо(дрова)</t>
  </si>
  <si>
    <t>Інші витрати (оновлення матеріально-технічної бази)</t>
  </si>
  <si>
    <t>Дохід (виручка) від реалізації продукції (товарів, робіт, послуг)(оренда)</t>
  </si>
  <si>
    <t>Інші витрати від операційної діяльності (резервний фонд)</t>
  </si>
  <si>
    <t>відшкодування комунальних послуг орендаями</t>
  </si>
  <si>
    <t>І  квартал 2019р.</t>
  </si>
  <si>
    <t>план</t>
  </si>
  <si>
    <t>факт</t>
  </si>
  <si>
    <t>% викон.</t>
  </si>
  <si>
    <t>модернізація,модифікація(добудова, дообладнання, реконструкція) основних засобів</t>
  </si>
  <si>
    <t>ІІ  квартал 2019р.</t>
  </si>
  <si>
    <t>-</t>
  </si>
  <si>
    <t>1 квартал 2020</t>
  </si>
  <si>
    <t>Місцезнаходження  11001 Житомирська обл.,м.Олевськ,вул.Свято-Миколаївська,46</t>
  </si>
  <si>
    <t xml:space="preserve">оснащення матеріально-технічної бази </t>
  </si>
  <si>
    <t>Дохід з місцевого бюджету цільового фінансування  на оплату праці</t>
  </si>
  <si>
    <t>Загальновиробничі витрати</t>
  </si>
  <si>
    <t>Витрати на канцтовари, офісне приладдя та устаткування</t>
  </si>
  <si>
    <t>Витрати на відрядження</t>
  </si>
  <si>
    <t>Витрати на інтернет</t>
  </si>
  <si>
    <t>Витрати на лаболаторні дослідження</t>
  </si>
  <si>
    <t>Витрати на заходи протипожежної безпеки,послуги метрології та стандартизації</t>
  </si>
  <si>
    <t>Витрати на обслуговування оргтехніки</t>
  </si>
  <si>
    <t>Витрати на придбання та супровід програмного забезпечення</t>
  </si>
  <si>
    <t>Витрати на навчання працівників</t>
  </si>
  <si>
    <t>Витрати на податки</t>
  </si>
  <si>
    <t>% банка</t>
  </si>
  <si>
    <t>інші адміністративні витрати (періодичні видання)</t>
  </si>
  <si>
    <t>Дохід від надання медичних послуг (НСЗУ)</t>
  </si>
  <si>
    <t xml:space="preserve">                            Головний  лікар</t>
  </si>
  <si>
    <t>О.Є.Вишневська</t>
  </si>
  <si>
    <t>Середньооблікова кількість штатних працівників 151,25</t>
  </si>
  <si>
    <t>ЗВІТ ПО ФІНАНСОВОМУ ПЛАНУ КНП "Олевський ЦПМД" за   1е півріччя 2020 рік</t>
  </si>
  <si>
    <t>Дохід з державного  бюджету за цільовими програмами в.ч.</t>
  </si>
  <si>
    <t xml:space="preserve">Інші надходження </t>
  </si>
</sst>
</file>

<file path=xl/styles.xml><?xml version="1.0" encoding="utf-8"?>
<styleSheet xmlns="http://schemas.openxmlformats.org/spreadsheetml/2006/main">
  <numFmts count="14">
    <numFmt numFmtId="171" formatCode="_-* #,##0.00_₴_-;\-* #,##0.00_₴_-;_-* &quot;-&quot;??_₴_-;_-@_-"/>
    <numFmt numFmtId="173" formatCode="#,##0&quot;р.&quot;;[Red]\-#,##0&quot;р.&quot;"/>
    <numFmt numFmtId="174" formatCode="#,##0.00&quot;р.&quot;;\-#,##0.00&quot;р.&quot;"/>
    <numFmt numFmtId="179" formatCode="_-* #,##0.00_р_._-;\-* #,##0.00_р_._-;_-* &quot;-&quot;??_р_._-;_-@_-"/>
    <numFmt numFmtId="195" formatCode="_-* #,##0.00\ _г_р_н_._-;\-* #,##0.00\ _г_р_н_._-;_-* &quot;-&quot;??\ _г_р_н_._-;_-@_-"/>
    <numFmt numFmtId="197" formatCode="#,##0.0"/>
    <numFmt numFmtId="202" formatCode="###\ ##0.000"/>
    <numFmt numFmtId="203" formatCode="_(&quot;$&quot;* #,##0.00_);_(&quot;$&quot;* \(#,##0.00\);_(&quot;$&quot;* &quot;-&quot;??_);_(@_)"/>
    <numFmt numFmtId="204" formatCode="_(* #,##0_);_(* \(#,##0\);_(* &quot;-&quot;_);_(@_)"/>
    <numFmt numFmtId="205" formatCode="_(* #,##0.00_);_(* \(#,##0.00\);_(* &quot;-&quot;??_);_(@_)"/>
    <numFmt numFmtId="206" formatCode="#,##0.0_ ;[Red]\-#,##0.0\ "/>
    <numFmt numFmtId="207" formatCode="0.0;\(0.0\);\ ;\-"/>
    <numFmt numFmtId="212" formatCode="_(* #,##0.0_);_(* \(#,##0.0\);_(* &quot;-&quot;_);_(@_)"/>
    <numFmt numFmtId="213" formatCode="_(* #,##0.00_);_(* \(#,##0.00\);_(* &quot;-&quot;_);_(@_)"/>
  </numFmts>
  <fonts count="7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charset val="204"/>
    </font>
    <font>
      <b/>
      <sz val="9"/>
      <color indexed="81"/>
      <name val="Tahoma"/>
      <charset val="204"/>
    </font>
    <font>
      <sz val="11"/>
      <color theme="1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2"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12" borderId="0" applyNumberFormat="0" applyBorder="0" applyAlignment="0" applyProtection="0"/>
    <xf numFmtId="0" fontId="11" fillId="12" borderId="0" applyNumberFormat="0" applyBorder="0" applyAlignment="0" applyProtection="0"/>
    <xf numFmtId="0" fontId="29" fillId="9" borderId="0" applyNumberFormat="0" applyBorder="0" applyAlignment="0" applyProtection="0"/>
    <xf numFmtId="0" fontId="11" fillId="9" borderId="0" applyNumberFormat="0" applyBorder="0" applyAlignment="0" applyProtection="0"/>
    <xf numFmtId="0" fontId="29" fillId="10" borderId="0" applyNumberFormat="0" applyBorder="0" applyAlignment="0" applyProtection="0"/>
    <xf numFmtId="0" fontId="11" fillId="10" borderId="0" applyNumberFormat="0" applyBorder="0" applyAlignment="0" applyProtection="0"/>
    <xf numFmtId="0" fontId="29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2" fillId="3" borderId="0" applyNumberFormat="0" applyBorder="0" applyAlignment="0" applyProtection="0"/>
    <xf numFmtId="0" fontId="14" fillId="20" borderId="1" applyNumberFormat="0" applyAlignment="0" applyProtection="0"/>
    <xf numFmtId="0" fontId="19" fillId="21" borderId="2" applyNumberFormat="0" applyAlignment="0" applyProtection="0"/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195" fontId="9" fillId="0" borderId="0" applyFont="0" applyFill="0" applyBorder="0" applyAlignment="0" applyProtection="0"/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0" fontId="23" fillId="0" borderId="0" applyNumberFormat="0" applyFill="0" applyBorder="0" applyAlignment="0" applyProtection="0"/>
    <xf numFmtId="202" fontId="31" fillId="0" borderId="0" applyAlignment="0">
      <alignment wrapText="1"/>
    </xf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33" fillId="22" borderId="7">
      <alignment horizontal="left" vertical="center"/>
      <protection locked="0"/>
    </xf>
    <xf numFmtId="49" fontId="33" fillId="22" borderId="7">
      <alignment horizontal="left" vertical="center"/>
    </xf>
    <xf numFmtId="4" fontId="33" fillId="22" borderId="7">
      <alignment horizontal="right" vertical="center"/>
      <protection locked="0"/>
    </xf>
    <xf numFmtId="4" fontId="33" fillId="22" borderId="7">
      <alignment horizontal="right" vertical="center"/>
    </xf>
    <xf numFmtId="4" fontId="34" fillId="22" borderId="7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</xf>
    <xf numFmtId="49" fontId="30" fillId="22" borderId="3">
      <alignment horizontal="left" vertical="center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</xf>
    <xf numFmtId="4" fontId="30" fillId="22" borderId="3">
      <alignment horizontal="right" vertical="center"/>
    </xf>
    <xf numFmtId="4" fontId="34" fillId="22" borderId="3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" fontId="41" fillId="0" borderId="3">
      <alignment horizontal="right" vertical="center"/>
      <protection locked="0"/>
    </xf>
    <xf numFmtId="4" fontId="41" fillId="0" borderId="3">
      <alignment horizontal="right" vertical="center"/>
    </xf>
    <xf numFmtId="4" fontId="42" fillId="0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</xf>
    <xf numFmtId="49" fontId="41" fillId="0" borderId="3">
      <alignment horizontal="left" vertical="center"/>
      <protection locked="0"/>
    </xf>
    <xf numFmtId="49" fontId="42" fillId="0" borderId="3">
      <alignment horizontal="left" vertical="center"/>
      <protection locked="0"/>
    </xf>
    <xf numFmtId="4" fontId="41" fillId="0" borderId="3">
      <alignment horizontal="right" vertical="center"/>
      <protection locked="0"/>
    </xf>
    <xf numFmtId="0" fontId="24" fillId="0" borderId="8" applyNumberFormat="0" applyFill="0" applyAlignment="0" applyProtection="0"/>
    <xf numFmtId="0" fontId="21" fillId="23" borderId="0" applyNumberFormat="0" applyBorder="0" applyAlignment="0" applyProtection="0"/>
    <xf numFmtId="0" fontId="9" fillId="0" borderId="0"/>
    <xf numFmtId="0" fontId="9" fillId="0" borderId="0"/>
    <xf numFmtId="0" fontId="2" fillId="24" borderId="9" applyNumberFormat="0" applyFont="0" applyAlignment="0" applyProtection="0"/>
    <xf numFmtId="4" fontId="45" fillId="25" borderId="3">
      <alignment horizontal="right" vertical="center"/>
      <protection locked="0"/>
    </xf>
    <xf numFmtId="4" fontId="45" fillId="26" borderId="3">
      <alignment horizontal="right" vertical="center"/>
      <protection locked="0"/>
    </xf>
    <xf numFmtId="4" fontId="45" fillId="27" borderId="3">
      <alignment horizontal="right" vertical="center"/>
      <protection locked="0"/>
    </xf>
    <xf numFmtId="0" fontId="13" fillId="20" borderId="10" applyNumberFormat="0" applyAlignment="0" applyProtection="0"/>
    <xf numFmtId="49" fontId="30" fillId="0" borderId="3">
      <alignment horizontal="left" vertical="center" wrapText="1"/>
      <protection locked="0"/>
    </xf>
    <xf numFmtId="49" fontId="30" fillId="0" borderId="3">
      <alignment horizontal="left" vertical="center" wrapText="1"/>
      <protection locked="0"/>
    </xf>
    <xf numFmtId="0" fontId="20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11" fillId="16" borderId="0" applyNumberFormat="0" applyBorder="0" applyAlignment="0" applyProtection="0"/>
    <xf numFmtId="0" fontId="29" fillId="17" borderId="0" applyNumberFormat="0" applyBorder="0" applyAlignment="0" applyProtection="0"/>
    <xf numFmtId="0" fontId="11" fillId="17" borderId="0" applyNumberFormat="0" applyBorder="0" applyAlignment="0" applyProtection="0"/>
    <xf numFmtId="0" fontId="29" fillId="18" borderId="0" applyNumberFormat="0" applyBorder="0" applyAlignment="0" applyProtection="0"/>
    <xf numFmtId="0" fontId="11" fillId="18" borderId="0" applyNumberFormat="0" applyBorder="0" applyAlignment="0" applyProtection="0"/>
    <xf numFmtId="0" fontId="29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9" borderId="0" applyNumberFormat="0" applyBorder="0" applyAlignment="0" applyProtection="0"/>
    <xf numFmtId="0" fontId="11" fillId="19" borderId="0" applyNumberFormat="0" applyBorder="0" applyAlignment="0" applyProtection="0"/>
    <xf numFmtId="0" fontId="46" fillId="7" borderId="1" applyNumberFormat="0" applyAlignment="0" applyProtection="0"/>
    <xf numFmtId="0" fontId="12" fillId="7" borderId="1" applyNumberFormat="0" applyAlignment="0" applyProtection="0"/>
    <xf numFmtId="0" fontId="47" fillId="20" borderId="10" applyNumberFormat="0" applyAlignment="0" applyProtection="0"/>
    <xf numFmtId="0" fontId="13" fillId="20" borderId="10" applyNumberFormat="0" applyAlignment="0" applyProtection="0"/>
    <xf numFmtId="0" fontId="48" fillId="20" borderId="1" applyNumberFormat="0" applyAlignment="0" applyProtection="0"/>
    <xf numFmtId="0" fontId="14" fillId="20" borderId="1" applyNumberFormat="0" applyAlignment="0" applyProtection="0"/>
    <xf numFmtId="203" fontId="9" fillId="0" borderId="0" applyFont="0" applyFill="0" applyBorder="0" applyAlignment="0" applyProtection="0"/>
    <xf numFmtId="0" fontId="49" fillId="0" borderId="4" applyNumberFormat="0" applyFill="0" applyAlignment="0" applyProtection="0"/>
    <xf numFmtId="0" fontId="15" fillId="0" borderId="4" applyNumberFormat="0" applyFill="0" applyAlignment="0" applyProtection="0"/>
    <xf numFmtId="0" fontId="50" fillId="0" borderId="5" applyNumberFormat="0" applyFill="0" applyAlignment="0" applyProtection="0"/>
    <xf numFmtId="0" fontId="16" fillId="0" borderId="5" applyNumberFormat="0" applyFill="0" applyAlignment="0" applyProtection="0"/>
    <xf numFmtId="0" fontId="51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18" fillId="0" borderId="11" applyNumberFormat="0" applyFill="0" applyAlignment="0" applyProtection="0"/>
    <xf numFmtId="0" fontId="53" fillId="21" borderId="2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21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9" fillId="0" borderId="0"/>
    <xf numFmtId="0" fontId="2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5" fillId="3" borderId="0" applyNumberFormat="0" applyBorder="0" applyAlignment="0" applyProtection="0"/>
    <xf numFmtId="0" fontId="22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4" borderId="9" applyNumberFormat="0" applyFont="0" applyAlignment="0" applyProtection="0"/>
    <xf numFmtId="0" fontId="9" fillId="24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8" applyNumberFormat="0" applyFill="0" applyAlignment="0" applyProtection="0"/>
    <xf numFmtId="0" fontId="24" fillId="0" borderId="8" applyNumberFormat="0" applyFill="0" applyAlignment="0" applyProtection="0"/>
    <xf numFmtId="0" fontId="2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04" fontId="61" fillId="0" borderId="0" applyFont="0" applyFill="0" applyBorder="0" applyAlignment="0" applyProtection="0"/>
    <xf numFmtId="205" fontId="6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62" fillId="4" borderId="0" applyNumberFormat="0" applyBorder="0" applyAlignment="0" applyProtection="0"/>
    <xf numFmtId="0" fontId="26" fillId="4" borderId="0" applyNumberFormat="0" applyBorder="0" applyAlignment="0" applyProtection="0"/>
    <xf numFmtId="207" fontId="63" fillId="22" borderId="12" applyFill="0" applyBorder="0">
      <alignment horizontal="center" vertical="center" wrapText="1"/>
      <protection locked="0"/>
    </xf>
    <xf numFmtId="202" fontId="64" fillId="0" borderId="0">
      <alignment wrapText="1"/>
    </xf>
    <xf numFmtId="202" fontId="31" fillId="0" borderId="0">
      <alignment wrapText="1"/>
    </xf>
  </cellStyleXfs>
  <cellXfs count="76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197" fontId="6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97" fontId="5" fillId="0" borderId="0" xfId="0" applyNumberFormat="1" applyFont="1" applyFill="1" applyBorder="1" applyAlignment="1">
      <alignment horizontal="right" vertical="center" wrapText="1"/>
    </xf>
    <xf numFmtId="197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204" fontId="5" fillId="0" borderId="3" xfId="0" applyNumberFormat="1" applyFont="1" applyFill="1" applyBorder="1" applyAlignment="1">
      <alignment horizontal="center" vertical="center" wrapText="1"/>
    </xf>
    <xf numFmtId="212" fontId="5" fillId="0" borderId="3" xfId="0" applyNumberFormat="1" applyFont="1" applyFill="1" applyBorder="1" applyAlignment="1">
      <alignment horizontal="center" vertical="center" wrapText="1"/>
    </xf>
    <xf numFmtId="204" fontId="5" fillId="0" borderId="0" xfId="0" applyNumberFormat="1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quotePrefix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quotePrefix="1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0" xfId="0" applyFont="1"/>
    <xf numFmtId="213" fontId="5" fillId="0" borderId="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212" fontId="4" fillId="0" borderId="3" xfId="0" applyNumberFormat="1" applyFont="1" applyFill="1" applyBorder="1" applyAlignment="1">
      <alignment horizontal="center" vertical="center" wrapText="1"/>
    </xf>
    <xf numFmtId="204" fontId="4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97" fontId="5" fillId="0" borderId="0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</cellXfs>
  <cellStyles count="352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te" xfId="182"/>
    <cellStyle name="Number-Cells" xfId="183"/>
    <cellStyle name="Number-Cells-Column2" xfId="184"/>
    <cellStyle name="Number-Cells-Column5" xfId="185"/>
    <cellStyle name="Output" xfId="186"/>
    <cellStyle name="Row-Header" xfId="187"/>
    <cellStyle name="Row-Header 2" xfId="188"/>
    <cellStyle name="Title" xfId="189"/>
    <cellStyle name="Total" xfId="190"/>
    <cellStyle name="Warning Text" xfId="191"/>
    <cellStyle name="Акцент1 2" xfId="192"/>
    <cellStyle name="Акцент1 3" xfId="193"/>
    <cellStyle name="Акцент2 2" xfId="194"/>
    <cellStyle name="Акцент2 3" xfId="195"/>
    <cellStyle name="Акцент3 2" xfId="196"/>
    <cellStyle name="Акцент3 3" xfId="197"/>
    <cellStyle name="Акцент4 2" xfId="198"/>
    <cellStyle name="Акцент4 3" xfId="199"/>
    <cellStyle name="Акцент5 2" xfId="200"/>
    <cellStyle name="Акцент5 3" xfId="201"/>
    <cellStyle name="Акцент6 2" xfId="202"/>
    <cellStyle name="Акцент6 3" xfId="203"/>
    <cellStyle name="Ввод  2" xfId="204"/>
    <cellStyle name="Ввод  3" xfId="205"/>
    <cellStyle name="Вывод 2" xfId="206"/>
    <cellStyle name="Вывод 3" xfId="207"/>
    <cellStyle name="Вычисление 2" xfId="208"/>
    <cellStyle name="Вычисление 3" xfId="209"/>
    <cellStyle name="Денежный 2" xfId="210"/>
    <cellStyle name="Заголовок 1 2" xfId="211"/>
    <cellStyle name="Заголовок 1 3" xfId="212"/>
    <cellStyle name="Заголовок 2 2" xfId="213"/>
    <cellStyle name="Заголовок 2 3" xfId="214"/>
    <cellStyle name="Заголовок 3 2" xfId="215"/>
    <cellStyle name="Заголовок 3 3" xfId="216"/>
    <cellStyle name="Заголовок 4 2" xfId="217"/>
    <cellStyle name="Заголовок 4 3" xfId="218"/>
    <cellStyle name="Итог 2" xfId="219"/>
    <cellStyle name="Итог 3" xfId="220"/>
    <cellStyle name="Контрольная ячейка 2" xfId="221"/>
    <cellStyle name="Контрольная ячейка 3" xfId="222"/>
    <cellStyle name="Название 2" xfId="223"/>
    <cellStyle name="Название 3" xfId="224"/>
    <cellStyle name="Нейтральный 2" xfId="225"/>
    <cellStyle name="Нейтральный 3" xfId="226"/>
    <cellStyle name="Обычный" xfId="0" builtinId="0"/>
    <cellStyle name="Обычный 10" xfId="227"/>
    <cellStyle name="Обычный 11" xfId="228"/>
    <cellStyle name="Обычный 12" xfId="229"/>
    <cellStyle name="Обычный 13" xfId="230"/>
    <cellStyle name="Обычный 14" xfId="231"/>
    <cellStyle name="Обычный 15" xfId="232"/>
    <cellStyle name="Обычный 16" xfId="233"/>
    <cellStyle name="Обычный 17" xfId="234"/>
    <cellStyle name="Обычный 18" xfId="235"/>
    <cellStyle name="Обычный 2" xfId="236"/>
    <cellStyle name="Обычный 2 10" xfId="237"/>
    <cellStyle name="Обычный 2 11" xfId="238"/>
    <cellStyle name="Обычный 2 12" xfId="239"/>
    <cellStyle name="Обычный 2 13" xfId="240"/>
    <cellStyle name="Обычный 2 14" xfId="241"/>
    <cellStyle name="Обычный 2 15" xfId="242"/>
    <cellStyle name="Обычный 2 16" xfId="243"/>
    <cellStyle name="Обычный 2 2" xfId="244"/>
    <cellStyle name="Обычный 2 2 2" xfId="245"/>
    <cellStyle name="Обычный 2 2 3" xfId="246"/>
    <cellStyle name="Обычный 2 2_Расшифровка прочих" xfId="247"/>
    <cellStyle name="Обычный 2 3" xfId="248"/>
    <cellStyle name="Обычный 2 4" xfId="249"/>
    <cellStyle name="Обычный 2 5" xfId="250"/>
    <cellStyle name="Обычный 2 6" xfId="251"/>
    <cellStyle name="Обычный 2 7" xfId="252"/>
    <cellStyle name="Обычный 2 8" xfId="253"/>
    <cellStyle name="Обычный 2 9" xfId="254"/>
    <cellStyle name="Обычный 2_2604-2010" xfId="255"/>
    <cellStyle name="Обычный 3" xfId="256"/>
    <cellStyle name="Обычный 3 10" xfId="257"/>
    <cellStyle name="Обычный 3 11" xfId="258"/>
    <cellStyle name="Обычный 3 12" xfId="259"/>
    <cellStyle name="Обычный 3 13" xfId="260"/>
    <cellStyle name="Обычный 3 14" xfId="261"/>
    <cellStyle name="Обычный 3 2" xfId="262"/>
    <cellStyle name="Обычный 3 3" xfId="263"/>
    <cellStyle name="Обычный 3 4" xfId="264"/>
    <cellStyle name="Обычный 3 5" xfId="265"/>
    <cellStyle name="Обычный 3 6" xfId="266"/>
    <cellStyle name="Обычный 3 7" xfId="267"/>
    <cellStyle name="Обычный 3 8" xfId="268"/>
    <cellStyle name="Обычный 3 9" xfId="269"/>
    <cellStyle name="Обычный 3_Дефицит_7 млрд_0608_бс" xfId="270"/>
    <cellStyle name="Обычный 4" xfId="271"/>
    <cellStyle name="Обычный 5" xfId="272"/>
    <cellStyle name="Обычный 5 2" xfId="273"/>
    <cellStyle name="Обычный 6" xfId="274"/>
    <cellStyle name="Обычный 6 2" xfId="275"/>
    <cellStyle name="Обычный 6 3" xfId="276"/>
    <cellStyle name="Обычный 6 4" xfId="277"/>
    <cellStyle name="Обычный 6_Дефицит_7 млрд_0608_бс" xfId="278"/>
    <cellStyle name="Обычный 7" xfId="279"/>
    <cellStyle name="Обычный 7 2" xfId="280"/>
    <cellStyle name="Обычный 8" xfId="281"/>
    <cellStyle name="Обычный 9" xfId="282"/>
    <cellStyle name="Обычный 9 2" xfId="283"/>
    <cellStyle name="Плохой 2" xfId="284"/>
    <cellStyle name="Плохой 3" xfId="285"/>
    <cellStyle name="Пояснение 2" xfId="286"/>
    <cellStyle name="Пояснение 3" xfId="287"/>
    <cellStyle name="Примечание 2" xfId="288"/>
    <cellStyle name="Примечание 3" xfId="289"/>
    <cellStyle name="Процентный 2" xfId="290"/>
    <cellStyle name="Процентный 2 10" xfId="291"/>
    <cellStyle name="Процентный 2 11" xfId="292"/>
    <cellStyle name="Процентный 2 12" xfId="293"/>
    <cellStyle name="Процентный 2 13" xfId="294"/>
    <cellStyle name="Процентный 2 14" xfId="295"/>
    <cellStyle name="Процентный 2 15" xfId="296"/>
    <cellStyle name="Процентный 2 16" xfId="297"/>
    <cellStyle name="Процентный 2 2" xfId="298"/>
    <cellStyle name="Процентный 2 3" xfId="299"/>
    <cellStyle name="Процентный 2 4" xfId="300"/>
    <cellStyle name="Процентный 2 5" xfId="301"/>
    <cellStyle name="Процентный 2 6" xfId="302"/>
    <cellStyle name="Процентный 2 7" xfId="303"/>
    <cellStyle name="Процентный 2 8" xfId="304"/>
    <cellStyle name="Процентный 2 9" xfId="305"/>
    <cellStyle name="Процентный 3" xfId="306"/>
    <cellStyle name="Процентный 4" xfId="307"/>
    <cellStyle name="Процентный 4 2" xfId="308"/>
    <cellStyle name="Связанная ячейка 2" xfId="309"/>
    <cellStyle name="Связанная ячейка 3" xfId="310"/>
    <cellStyle name="Стиль 1" xfId="311"/>
    <cellStyle name="Стиль 1 2" xfId="312"/>
    <cellStyle name="Стиль 1 3" xfId="313"/>
    <cellStyle name="Стиль 1 4" xfId="314"/>
    <cellStyle name="Стиль 1 5" xfId="315"/>
    <cellStyle name="Стиль 1 6" xfId="316"/>
    <cellStyle name="Стиль 1 7" xfId="317"/>
    <cellStyle name="Текст предупреждения 2" xfId="318"/>
    <cellStyle name="Текст предупреждения 3" xfId="319"/>
    <cellStyle name="Тысячи [0]_1.62" xfId="320"/>
    <cellStyle name="Тысячи_1.62" xfId="321"/>
    <cellStyle name="Финансовый 2" xfId="322"/>
    <cellStyle name="Финансовый 2 10" xfId="323"/>
    <cellStyle name="Финансовый 2 11" xfId="324"/>
    <cellStyle name="Финансовый 2 12" xfId="325"/>
    <cellStyle name="Финансовый 2 13" xfId="326"/>
    <cellStyle name="Финансовый 2 14" xfId="327"/>
    <cellStyle name="Финансовый 2 15" xfId="328"/>
    <cellStyle name="Финансовый 2 16" xfId="329"/>
    <cellStyle name="Финансовый 2 17" xfId="330"/>
    <cellStyle name="Финансовый 2 2" xfId="331"/>
    <cellStyle name="Финансовый 2 3" xfId="332"/>
    <cellStyle name="Финансовый 2 4" xfId="333"/>
    <cellStyle name="Финансовый 2 5" xfId="334"/>
    <cellStyle name="Финансовый 2 6" xfId="335"/>
    <cellStyle name="Финансовый 2 7" xfId="336"/>
    <cellStyle name="Финансовый 2 8" xfId="337"/>
    <cellStyle name="Финансовый 2 9" xfId="338"/>
    <cellStyle name="Финансовый 3" xfId="339"/>
    <cellStyle name="Финансовый 3 2" xfId="340"/>
    <cellStyle name="Финансовый 4" xfId="341"/>
    <cellStyle name="Финансовый 4 2" xfId="342"/>
    <cellStyle name="Финансовый 4 3" xfId="343"/>
    <cellStyle name="Финансовый 5" xfId="344"/>
    <cellStyle name="Финансовый 6" xfId="345"/>
    <cellStyle name="Финансовый 7" xfId="346"/>
    <cellStyle name="Хороший 2" xfId="347"/>
    <cellStyle name="Хороший 3" xfId="348"/>
    <cellStyle name="числовой" xfId="349"/>
    <cellStyle name="Ю" xfId="350"/>
    <cellStyle name="Ю-FreeSet_10" xfId="35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337"/>
  <sheetViews>
    <sheetView tabSelected="1" view="pageBreakPreview" topLeftCell="A69" zoomScale="85" zoomScaleNormal="75" zoomScaleSheetLayoutView="85" workbookViewId="0">
      <selection activeCell="Q103" sqref="Q103"/>
    </sheetView>
  </sheetViews>
  <sheetFormatPr defaultRowHeight="18.75"/>
  <cols>
    <col min="1" max="1" width="96.5703125" style="3" customWidth="1"/>
    <col min="2" max="2" width="11" style="15" customWidth="1"/>
    <col min="3" max="3" width="9.85546875" style="15" hidden="1" customWidth="1"/>
    <col min="4" max="4" width="11.7109375" style="15" hidden="1" customWidth="1"/>
    <col min="5" max="5" width="12.7109375" style="3" customWidth="1"/>
    <col min="6" max="10" width="6.140625" style="3" hidden="1" customWidth="1"/>
    <col min="11" max="11" width="3.5703125" style="3" hidden="1" customWidth="1"/>
    <col min="12" max="12" width="16.42578125" style="3" customWidth="1"/>
    <col min="13" max="13" width="12" style="3" customWidth="1"/>
    <col min="14" max="14" width="12.7109375" style="3" customWidth="1"/>
    <col min="15" max="15" width="10.140625" style="3" hidden="1" customWidth="1"/>
    <col min="16" max="16" width="14.5703125" style="3" hidden="1" customWidth="1"/>
    <col min="17" max="17" width="26" style="3" customWidth="1"/>
    <col min="18" max="18" width="9.140625" style="3"/>
    <col min="19" max="19" width="9.7109375" style="3" bestFit="1" customWidth="1"/>
    <col min="20" max="16384" width="9.140625" style="3"/>
  </cols>
  <sheetData>
    <row r="1" spans="2:16">
      <c r="I1" s="3" t="s">
        <v>10</v>
      </c>
    </row>
    <row r="2" spans="2:16">
      <c r="F2" s="3" t="s">
        <v>92</v>
      </c>
      <c r="L2" s="3" t="s">
        <v>92</v>
      </c>
    </row>
    <row r="3" spans="2:16">
      <c r="F3" s="3" t="s">
        <v>93</v>
      </c>
      <c r="L3" s="3" t="s">
        <v>93</v>
      </c>
    </row>
    <row r="5" spans="2:16">
      <c r="N5" s="15" t="s">
        <v>73</v>
      </c>
      <c r="O5" s="15"/>
      <c r="P5" s="15"/>
    </row>
    <row r="6" spans="2:16">
      <c r="I6" s="16"/>
      <c r="J6" s="16"/>
      <c r="K6" s="16"/>
      <c r="O6" s="16"/>
    </row>
    <row r="7" spans="2:16">
      <c r="L7" s="21"/>
      <c r="M7" s="21"/>
      <c r="N7" s="21"/>
    </row>
    <row r="8" spans="2:16">
      <c r="L8" s="21"/>
      <c r="M8" s="21"/>
      <c r="N8" s="21"/>
    </row>
    <row r="9" spans="2:16">
      <c r="L9" s="3" t="s">
        <v>74</v>
      </c>
    </row>
    <row r="11" spans="2:16">
      <c r="O11" s="14" t="s">
        <v>44</v>
      </c>
      <c r="P11" s="5"/>
    </row>
    <row r="12" spans="2:16">
      <c r="O12" s="14" t="s">
        <v>45</v>
      </c>
      <c r="P12" s="5"/>
    </row>
    <row r="13" spans="2:16">
      <c r="O13" s="71" t="s">
        <v>46</v>
      </c>
      <c r="P13" s="72"/>
    </row>
    <row r="16" spans="2:16">
      <c r="B16" s="74"/>
      <c r="C16" s="74"/>
      <c r="D16" s="74"/>
      <c r="E16" s="74"/>
      <c r="O16" s="73" t="s">
        <v>28</v>
      </c>
      <c r="P16" s="73"/>
    </row>
    <row r="17" spans="1:17">
      <c r="A17" s="25" t="s">
        <v>94</v>
      </c>
      <c r="B17" s="68"/>
      <c r="C17" s="68"/>
      <c r="D17" s="68"/>
      <c r="E17" s="68"/>
      <c r="F17" s="68"/>
      <c r="G17" s="50"/>
      <c r="H17" s="50"/>
      <c r="I17" s="28"/>
      <c r="J17" s="28"/>
      <c r="K17" s="28"/>
      <c r="L17" s="28"/>
      <c r="M17" s="50"/>
      <c r="N17" s="50"/>
      <c r="O17" s="14" t="s">
        <v>20</v>
      </c>
      <c r="P17" s="48">
        <v>38562298</v>
      </c>
    </row>
    <row r="18" spans="1:17">
      <c r="A18" s="25" t="s">
        <v>95</v>
      </c>
      <c r="B18" s="68"/>
      <c r="C18" s="68"/>
      <c r="D18" s="68"/>
      <c r="E18" s="68"/>
      <c r="F18" s="21"/>
      <c r="G18" s="21"/>
      <c r="H18" s="21"/>
      <c r="I18" s="27"/>
      <c r="J18" s="27"/>
      <c r="K18" s="27"/>
      <c r="L18" s="21"/>
      <c r="M18" s="21"/>
      <c r="N18" s="21"/>
      <c r="O18" s="14" t="s">
        <v>19</v>
      </c>
      <c r="P18" s="5"/>
    </row>
    <row r="19" spans="1:17">
      <c r="A19" s="25" t="s">
        <v>96</v>
      </c>
      <c r="B19" s="68"/>
      <c r="C19" s="68"/>
      <c r="D19" s="68"/>
      <c r="E19" s="68"/>
      <c r="F19" s="21"/>
      <c r="G19" s="21"/>
      <c r="H19" s="21"/>
      <c r="I19" s="27"/>
      <c r="J19" s="27"/>
      <c r="K19" s="27"/>
      <c r="L19" s="21"/>
      <c r="M19" s="21"/>
      <c r="N19" s="21"/>
      <c r="O19" s="14" t="s">
        <v>18</v>
      </c>
      <c r="P19" s="5"/>
    </row>
    <row r="20" spans="1:17" ht="19.5">
      <c r="A20" s="25" t="s">
        <v>97</v>
      </c>
      <c r="B20" s="68"/>
      <c r="C20" s="68"/>
      <c r="D20" s="68"/>
      <c r="E20" s="68"/>
      <c r="F20" s="22"/>
      <c r="G20" s="22"/>
      <c r="H20" s="22"/>
      <c r="I20" s="28"/>
      <c r="J20" s="28"/>
      <c r="K20" s="28"/>
      <c r="L20" s="22"/>
      <c r="M20" s="22"/>
      <c r="N20" s="22"/>
      <c r="O20" s="14" t="s">
        <v>6</v>
      </c>
      <c r="P20" s="5"/>
    </row>
    <row r="21" spans="1:17">
      <c r="A21" s="25" t="s">
        <v>98</v>
      </c>
      <c r="B21" s="68"/>
      <c r="C21" s="68"/>
      <c r="D21" s="68"/>
      <c r="E21" s="68"/>
      <c r="F21" s="22"/>
      <c r="G21" s="22"/>
      <c r="H21" s="22"/>
      <c r="I21" s="28"/>
      <c r="J21" s="28"/>
      <c r="K21" s="28"/>
      <c r="L21" s="22"/>
      <c r="M21" s="22"/>
      <c r="N21" s="22"/>
      <c r="O21" s="14" t="s">
        <v>5</v>
      </c>
      <c r="P21" s="5"/>
    </row>
    <row r="22" spans="1:17">
      <c r="A22" s="25" t="s">
        <v>99</v>
      </c>
      <c r="B22" s="68"/>
      <c r="C22" s="68"/>
      <c r="D22" s="68"/>
      <c r="E22" s="68"/>
      <c r="F22" s="22"/>
      <c r="G22" s="52"/>
      <c r="H22" s="52"/>
      <c r="I22" s="29"/>
      <c r="J22" s="29"/>
      <c r="K22" s="29"/>
      <c r="L22" s="22"/>
      <c r="M22" s="52"/>
      <c r="N22" s="52"/>
      <c r="O22" s="30" t="s">
        <v>7</v>
      </c>
      <c r="P22" s="5"/>
    </row>
    <row r="23" spans="1:17">
      <c r="A23" s="25" t="s">
        <v>100</v>
      </c>
      <c r="B23" s="68"/>
      <c r="C23" s="68"/>
      <c r="D23" s="68"/>
      <c r="E23" s="68"/>
      <c r="F23" s="68" t="s">
        <v>23</v>
      </c>
      <c r="G23" s="68"/>
      <c r="H23" s="68"/>
      <c r="I23" s="69"/>
      <c r="J23" s="69"/>
      <c r="K23" s="69"/>
      <c r="L23" s="69"/>
      <c r="M23" s="69"/>
      <c r="N23" s="69"/>
      <c r="O23" s="70"/>
      <c r="P23" s="6"/>
    </row>
    <row r="24" spans="1:17">
      <c r="A24" s="25" t="s">
        <v>101</v>
      </c>
      <c r="B24" s="68"/>
      <c r="C24" s="68"/>
      <c r="D24" s="68"/>
      <c r="E24" s="68"/>
      <c r="F24" s="68" t="s">
        <v>24</v>
      </c>
      <c r="G24" s="68"/>
      <c r="H24" s="68"/>
      <c r="I24" s="69"/>
      <c r="J24" s="69"/>
      <c r="K24" s="69"/>
      <c r="L24" s="69"/>
      <c r="M24" s="69"/>
      <c r="N24" s="69"/>
      <c r="O24" s="70"/>
      <c r="P24" s="11"/>
    </row>
    <row r="25" spans="1:17">
      <c r="A25" s="25" t="s">
        <v>136</v>
      </c>
      <c r="B25" s="62"/>
      <c r="C25" s="62"/>
      <c r="D25" s="62"/>
      <c r="E25" s="6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8"/>
    </row>
    <row r="26" spans="1:17" ht="37.5">
      <c r="A26" s="25" t="s">
        <v>118</v>
      </c>
      <c r="B26" s="62"/>
      <c r="C26" s="62"/>
      <c r="D26" s="62"/>
      <c r="E26" s="62"/>
      <c r="F26" s="62"/>
      <c r="G26" s="51"/>
      <c r="H26" s="51"/>
      <c r="I26" s="21"/>
      <c r="J26" s="21"/>
      <c r="K26" s="21"/>
      <c r="L26" s="21"/>
      <c r="M26" s="51"/>
      <c r="N26" s="51"/>
      <c r="O26" s="21"/>
      <c r="P26" s="27"/>
    </row>
    <row r="27" spans="1:17">
      <c r="A27" s="25" t="s">
        <v>102</v>
      </c>
      <c r="B27" s="62"/>
      <c r="C27" s="62"/>
      <c r="D27" s="62"/>
      <c r="E27" s="6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8"/>
    </row>
    <row r="28" spans="1:17">
      <c r="A28" s="25" t="s">
        <v>103</v>
      </c>
      <c r="B28" s="62"/>
      <c r="C28" s="62"/>
      <c r="D28" s="62"/>
      <c r="E28" s="62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7"/>
    </row>
    <row r="29" spans="1:17" ht="10.15" customHeight="1"/>
    <row r="30" spans="1:17">
      <c r="A30" s="75" t="s">
        <v>137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1:17" ht="9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32"/>
    </row>
    <row r="32" spans="1:17" ht="10.9" hidden="1" customHeight="1">
      <c r="A32" s="20"/>
      <c r="B32" s="2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 t="s">
        <v>48</v>
      </c>
    </row>
    <row r="33" spans="1:17" ht="36" customHeight="1">
      <c r="A33" s="59" t="s">
        <v>29</v>
      </c>
      <c r="B33" s="57" t="s">
        <v>8</v>
      </c>
      <c r="C33" s="57" t="s">
        <v>13</v>
      </c>
      <c r="D33" s="57" t="s">
        <v>14</v>
      </c>
      <c r="E33" s="57" t="s">
        <v>34</v>
      </c>
      <c r="F33" s="61" t="s">
        <v>110</v>
      </c>
      <c r="G33" s="62"/>
      <c r="H33" s="63"/>
      <c r="I33" s="61" t="s">
        <v>115</v>
      </c>
      <c r="J33" s="62"/>
      <c r="K33" s="63"/>
      <c r="L33" s="61" t="s">
        <v>117</v>
      </c>
      <c r="M33" s="62"/>
      <c r="N33" s="63"/>
      <c r="O33" s="11"/>
      <c r="P33" s="11"/>
      <c r="Q33" s="57" t="s">
        <v>26</v>
      </c>
    </row>
    <row r="34" spans="1:17" ht="37.15" customHeight="1">
      <c r="A34" s="60"/>
      <c r="B34" s="57"/>
      <c r="C34" s="57"/>
      <c r="D34" s="57"/>
      <c r="E34" s="57"/>
      <c r="F34" s="13" t="s">
        <v>111</v>
      </c>
      <c r="G34" s="13" t="s">
        <v>112</v>
      </c>
      <c r="H34" s="13" t="s">
        <v>113</v>
      </c>
      <c r="I34" s="13" t="s">
        <v>111</v>
      </c>
      <c r="J34" s="13" t="s">
        <v>112</v>
      </c>
      <c r="K34" s="13" t="s">
        <v>113</v>
      </c>
      <c r="L34" s="13" t="s">
        <v>111</v>
      </c>
      <c r="M34" s="13" t="s">
        <v>112</v>
      </c>
      <c r="N34" s="13" t="s">
        <v>113</v>
      </c>
      <c r="O34" s="13" t="s">
        <v>22</v>
      </c>
      <c r="P34" s="13" t="s">
        <v>16</v>
      </c>
      <c r="Q34" s="57"/>
    </row>
    <row r="35" spans="1:17" ht="16.149999999999999" customHeight="1">
      <c r="A35" s="5">
        <v>1</v>
      </c>
      <c r="B35" s="6">
        <v>2</v>
      </c>
      <c r="C35" s="6">
        <v>3</v>
      </c>
      <c r="D35" s="6">
        <v>4</v>
      </c>
      <c r="E35" s="6">
        <v>5</v>
      </c>
      <c r="F35" s="6">
        <v>6</v>
      </c>
      <c r="G35" s="6"/>
      <c r="H35" s="6"/>
      <c r="I35" s="6">
        <v>7</v>
      </c>
      <c r="J35" s="6"/>
      <c r="K35" s="6"/>
      <c r="L35" s="6">
        <v>6</v>
      </c>
      <c r="M35" s="6"/>
      <c r="N35" s="6"/>
      <c r="O35" s="6">
        <v>8</v>
      </c>
      <c r="P35" s="6">
        <v>9</v>
      </c>
      <c r="Q35" s="6">
        <v>10</v>
      </c>
    </row>
    <row r="36" spans="1:17" ht="18" customHeight="1">
      <c r="A36" s="55" t="s">
        <v>43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6"/>
    </row>
    <row r="37" spans="1:17" s="4" customFormat="1" ht="20.100000000000001" customHeight="1">
      <c r="A37" s="64" t="s">
        <v>58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1:17" s="4" customFormat="1">
      <c r="A38" s="7" t="s">
        <v>107</v>
      </c>
      <c r="B38" s="8">
        <v>100</v>
      </c>
      <c r="C38" s="34"/>
      <c r="D38" s="34"/>
      <c r="E38" s="35">
        <v>182</v>
      </c>
      <c r="F38" s="35">
        <f>37.5</f>
        <v>37.5</v>
      </c>
      <c r="G38" s="35">
        <v>30.8</v>
      </c>
      <c r="H38" s="35">
        <f t="shared" ref="H38:H45" si="0">(G38/F38)*100</f>
        <v>82.13333333333334</v>
      </c>
      <c r="I38" s="35">
        <f>37.5</f>
        <v>37.5</v>
      </c>
      <c r="J38" s="35">
        <f>M38-G38</f>
        <v>65.100000000000009</v>
      </c>
      <c r="K38" s="35">
        <f t="shared" ref="K38:K114" si="1">(J38/I38)*100</f>
        <v>173.60000000000002</v>
      </c>
      <c r="L38" s="35">
        <v>91</v>
      </c>
      <c r="M38" s="35">
        <v>95.9</v>
      </c>
      <c r="N38" s="35">
        <f t="shared" ref="N38:N56" si="2">(M38/L38)*100</f>
        <v>105.38461538461539</v>
      </c>
      <c r="O38" s="35">
        <f>37.5</f>
        <v>37.5</v>
      </c>
      <c r="P38" s="35">
        <f>37.5</f>
        <v>37.5</v>
      </c>
      <c r="Q38" s="33"/>
    </row>
    <row r="39" spans="1:17" s="4" customFormat="1" ht="34.9" customHeight="1">
      <c r="A39" s="7" t="s">
        <v>47</v>
      </c>
      <c r="B39" s="8">
        <v>110</v>
      </c>
      <c r="C39" s="34"/>
      <c r="D39" s="34"/>
      <c r="E39" s="35">
        <v>770</v>
      </c>
      <c r="F39" s="35">
        <f>175</f>
        <v>175</v>
      </c>
      <c r="G39" s="35">
        <v>170.9</v>
      </c>
      <c r="H39" s="35">
        <f t="shared" si="0"/>
        <v>97.657142857142858</v>
      </c>
      <c r="I39" s="35">
        <v>175</v>
      </c>
      <c r="J39" s="35">
        <f>M39-G39</f>
        <v>610.70000000000005</v>
      </c>
      <c r="K39" s="35">
        <f t="shared" si="1"/>
        <v>348.97142857142859</v>
      </c>
      <c r="L39" s="35">
        <v>385</v>
      </c>
      <c r="M39" s="35">
        <v>781.6</v>
      </c>
      <c r="N39" s="35">
        <f t="shared" si="2"/>
        <v>203.012987012987</v>
      </c>
      <c r="O39" s="35">
        <f>175.1+25.4</f>
        <v>200.5</v>
      </c>
      <c r="P39" s="35">
        <v>175</v>
      </c>
      <c r="Q39" s="33"/>
    </row>
    <row r="40" spans="1:17" s="4" customFormat="1" ht="34.9" customHeight="1">
      <c r="A40" s="7" t="s">
        <v>133</v>
      </c>
      <c r="B40" s="8">
        <v>111</v>
      </c>
      <c r="C40" s="34"/>
      <c r="D40" s="34"/>
      <c r="E40" s="35">
        <v>14880</v>
      </c>
      <c r="F40" s="35"/>
      <c r="G40" s="35"/>
      <c r="H40" s="35"/>
      <c r="I40" s="35"/>
      <c r="J40" s="35"/>
      <c r="K40" s="35"/>
      <c r="L40" s="35">
        <v>7440</v>
      </c>
      <c r="M40" s="35">
        <v>8031.3</v>
      </c>
      <c r="N40" s="35">
        <v>105.75</v>
      </c>
      <c r="O40" s="35"/>
      <c r="P40" s="35"/>
      <c r="Q40" s="33"/>
    </row>
    <row r="41" spans="1:17" s="4" customFormat="1">
      <c r="A41" s="7" t="s">
        <v>138</v>
      </c>
      <c r="B41" s="8">
        <v>120</v>
      </c>
      <c r="C41" s="34"/>
      <c r="D41" s="34"/>
      <c r="E41" s="35">
        <v>1501.3</v>
      </c>
      <c r="F41" s="35">
        <v>3921.6</v>
      </c>
      <c r="G41" s="35">
        <v>3753.5</v>
      </c>
      <c r="H41" s="35">
        <f t="shared" si="0"/>
        <v>95.713484292125656</v>
      </c>
      <c r="I41" s="35">
        <v>3921.6</v>
      </c>
      <c r="J41" s="35">
        <f>M41-G41</f>
        <v>-2934.5</v>
      </c>
      <c r="K41" s="35">
        <f t="shared" si="1"/>
        <v>-74.829151366789077</v>
      </c>
      <c r="L41" s="35">
        <v>841.1</v>
      </c>
      <c r="M41" s="35">
        <v>819</v>
      </c>
      <c r="N41" s="35">
        <f t="shared" si="2"/>
        <v>97.3724884080371</v>
      </c>
      <c r="O41" s="35">
        <f>3504.3+166.5</f>
        <v>3670.8</v>
      </c>
      <c r="P41" s="35">
        <f>3504.3+166.5</f>
        <v>3670.8</v>
      </c>
      <c r="Q41" s="33"/>
    </row>
    <row r="42" spans="1:17" s="4" customFormat="1" ht="19.5" customHeight="1">
      <c r="A42" s="38" t="s">
        <v>119</v>
      </c>
      <c r="B42" s="39">
        <v>121</v>
      </c>
      <c r="C42" s="34"/>
      <c r="D42" s="34"/>
      <c r="E42" s="35">
        <v>666.5</v>
      </c>
      <c r="F42" s="35">
        <v>70</v>
      </c>
      <c r="G42" s="35">
        <f>6.4+79.4</f>
        <v>85.800000000000011</v>
      </c>
      <c r="H42" s="35">
        <f t="shared" si="0"/>
        <v>122.5714285714286</v>
      </c>
      <c r="I42" s="35">
        <v>78.8</v>
      </c>
      <c r="J42" s="35">
        <f>M42-G42</f>
        <v>-85.800000000000011</v>
      </c>
      <c r="K42" s="35">
        <f t="shared" si="1"/>
        <v>-108.88324873096448</v>
      </c>
      <c r="L42" s="35">
        <v>421.5</v>
      </c>
      <c r="M42" s="35">
        <v>0</v>
      </c>
      <c r="N42" s="35">
        <f t="shared" si="2"/>
        <v>0</v>
      </c>
      <c r="O42" s="35">
        <v>85</v>
      </c>
      <c r="P42" s="35">
        <v>116.2</v>
      </c>
      <c r="Q42" s="33"/>
    </row>
    <row r="43" spans="1:17" s="4" customFormat="1" ht="20.25" hidden="1" customHeight="1">
      <c r="A43" s="38" t="s">
        <v>91</v>
      </c>
      <c r="B43" s="39">
        <v>122</v>
      </c>
      <c r="C43" s="34"/>
      <c r="D43" s="34"/>
      <c r="E43" s="35">
        <v>0</v>
      </c>
      <c r="F43" s="35"/>
      <c r="G43" s="35"/>
      <c r="H43" s="35" t="e">
        <f t="shared" si="0"/>
        <v>#DIV/0!</v>
      </c>
      <c r="I43" s="35"/>
      <c r="J43" s="35">
        <f t="shared" ref="J43:J87" si="3">M43-G43</f>
        <v>0</v>
      </c>
      <c r="K43" s="35" t="e">
        <f t="shared" si="1"/>
        <v>#DIV/0!</v>
      </c>
      <c r="L43" s="35">
        <v>0</v>
      </c>
      <c r="M43" s="35"/>
      <c r="N43" s="35" t="e">
        <f t="shared" si="2"/>
        <v>#DIV/0!</v>
      </c>
      <c r="O43" s="35"/>
      <c r="P43" s="35"/>
      <c r="Q43" s="33"/>
    </row>
    <row r="44" spans="1:17" s="4" customFormat="1" ht="20.25" customHeight="1">
      <c r="A44" s="38" t="s">
        <v>109</v>
      </c>
      <c r="B44" s="39">
        <v>122</v>
      </c>
      <c r="C44" s="34"/>
      <c r="D44" s="34"/>
      <c r="E44" s="35">
        <v>134.69999999999999</v>
      </c>
      <c r="F44" s="35"/>
      <c r="G44" s="35"/>
      <c r="H44" s="35"/>
      <c r="I44" s="35"/>
      <c r="J44" s="35"/>
      <c r="K44" s="35"/>
      <c r="L44" s="35">
        <v>69.5</v>
      </c>
      <c r="M44" s="35">
        <v>89.8</v>
      </c>
      <c r="N44" s="35">
        <f t="shared" si="2"/>
        <v>129.20863309352518</v>
      </c>
      <c r="O44" s="35"/>
      <c r="P44" s="35"/>
      <c r="Q44" s="33"/>
    </row>
    <row r="45" spans="1:17" s="4" customFormat="1" ht="18.600000000000001" customHeight="1">
      <c r="A45" s="38" t="s">
        <v>120</v>
      </c>
      <c r="B45" s="39">
        <v>123</v>
      </c>
      <c r="C45" s="34"/>
      <c r="D45" s="34"/>
      <c r="E45" s="35">
        <v>700.1</v>
      </c>
      <c r="F45" s="35">
        <v>37.700000000000003</v>
      </c>
      <c r="G45" s="35">
        <v>34</v>
      </c>
      <c r="H45" s="35">
        <f t="shared" si="0"/>
        <v>90.18567639257293</v>
      </c>
      <c r="I45" s="35">
        <v>19.899999999999999</v>
      </c>
      <c r="J45" s="35">
        <f t="shared" si="3"/>
        <v>371.1</v>
      </c>
      <c r="K45" s="35">
        <f t="shared" si="1"/>
        <v>1864.8241206030154</v>
      </c>
      <c r="L45" s="35">
        <v>350</v>
      </c>
      <c r="M45" s="35">
        <v>405.1</v>
      </c>
      <c r="N45" s="35">
        <f t="shared" si="2"/>
        <v>115.74285714285715</v>
      </c>
      <c r="O45" s="35">
        <v>19.5</v>
      </c>
      <c r="P45" s="35">
        <v>37.700000000000003</v>
      </c>
      <c r="Q45" s="33"/>
    </row>
    <row r="46" spans="1:17" ht="18.75" customHeight="1">
      <c r="A46" s="7" t="s">
        <v>21</v>
      </c>
      <c r="B46" s="8">
        <v>130</v>
      </c>
      <c r="C46" s="34">
        <f>SUM(C48:C73)</f>
        <v>0</v>
      </c>
      <c r="D46" s="34">
        <f>SUM(D48:D73)</f>
        <v>0</v>
      </c>
      <c r="E46" s="53">
        <v>16724.7</v>
      </c>
      <c r="F46" s="35">
        <f>SUM(F48:F73)</f>
        <v>3993.5360000000005</v>
      </c>
      <c r="G46" s="35">
        <f>SUM(G48:G73)</f>
        <v>3038.9</v>
      </c>
      <c r="H46" s="35">
        <f>SUM(H48:H73)</f>
        <v>591.70617254015417</v>
      </c>
      <c r="I46" s="35">
        <f>SUM(I48:I73)</f>
        <v>3908.2360000000003</v>
      </c>
      <c r="J46" s="35">
        <f t="shared" si="3"/>
        <v>5340.5</v>
      </c>
      <c r="K46" s="35">
        <f t="shared" si="1"/>
        <v>136.64732631294527</v>
      </c>
      <c r="L46" s="35">
        <v>8516</v>
      </c>
      <c r="M46" s="35">
        <v>8379.4</v>
      </c>
      <c r="N46" s="35">
        <f t="shared" si="2"/>
        <v>98.395960544856734</v>
      </c>
      <c r="O46" s="35">
        <f>O48+O52+O53+SUM(O68:O73)</f>
        <v>3547.2360000000003</v>
      </c>
      <c r="P46" s="35">
        <f>P48+P52+P53+SUM(P68:P73)</f>
        <v>3573.4360000000006</v>
      </c>
      <c r="Q46" s="33"/>
    </row>
    <row r="47" spans="1:17" ht="18.75" customHeight="1">
      <c r="A47" s="38" t="s">
        <v>121</v>
      </c>
      <c r="B47" s="8"/>
      <c r="C47" s="34"/>
      <c r="D47" s="34"/>
      <c r="E47" s="53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3"/>
    </row>
    <row r="48" spans="1:17" s="2" customFormat="1" ht="20.100000000000001" customHeight="1">
      <c r="A48" s="7" t="s">
        <v>39</v>
      </c>
      <c r="B48" s="6">
        <v>140</v>
      </c>
      <c r="C48" s="34"/>
      <c r="D48" s="34"/>
      <c r="E48" s="53">
        <v>513.29999999999995</v>
      </c>
      <c r="F48" s="35">
        <f t="shared" ref="F48:P48" si="4">SUM(F49:F51)</f>
        <v>95.7</v>
      </c>
      <c r="G48" s="35">
        <f t="shared" si="4"/>
        <v>48.9</v>
      </c>
      <c r="H48" s="35">
        <f t="shared" si="4"/>
        <v>144.52841520399983</v>
      </c>
      <c r="I48" s="35">
        <f t="shared" si="4"/>
        <v>95.7</v>
      </c>
      <c r="J48" s="35">
        <f t="shared" si="3"/>
        <v>757.30000000000007</v>
      </c>
      <c r="K48" s="35">
        <f t="shared" si="1"/>
        <v>791.32706374085694</v>
      </c>
      <c r="L48" s="35">
        <v>302.60000000000002</v>
      </c>
      <c r="M48" s="35">
        <v>806.2</v>
      </c>
      <c r="N48" s="35">
        <f>(M48/L48)*100</f>
        <v>266.42432253800393</v>
      </c>
      <c r="O48" s="35">
        <f t="shared" si="4"/>
        <v>96</v>
      </c>
      <c r="P48" s="35">
        <f t="shared" si="4"/>
        <v>96</v>
      </c>
      <c r="Q48" s="33"/>
    </row>
    <row r="49" spans="1:17" s="2" customFormat="1" ht="20.100000000000001" customHeight="1">
      <c r="A49" s="38" t="s">
        <v>75</v>
      </c>
      <c r="B49" s="40">
        <v>141</v>
      </c>
      <c r="C49" s="34"/>
      <c r="D49" s="34"/>
      <c r="E49" s="35">
        <v>396.4</v>
      </c>
      <c r="F49" s="35">
        <v>69.2</v>
      </c>
      <c r="G49" s="35">
        <v>36.799999999999997</v>
      </c>
      <c r="H49" s="35">
        <f t="shared" ref="H49:H122" si="5">(G49/F49)*100</f>
        <v>53.179190751445084</v>
      </c>
      <c r="I49" s="35">
        <v>69.2</v>
      </c>
      <c r="J49" s="35">
        <f t="shared" si="3"/>
        <v>727.2</v>
      </c>
      <c r="K49" s="35">
        <f t="shared" si="1"/>
        <v>1050.8670520231215</v>
      </c>
      <c r="L49" s="35">
        <v>244.2</v>
      </c>
      <c r="M49" s="35">
        <v>764</v>
      </c>
      <c r="N49" s="35">
        <f t="shared" si="2"/>
        <v>312.8583128583129</v>
      </c>
      <c r="O49" s="35">
        <v>69.2</v>
      </c>
      <c r="P49" s="35">
        <v>69.2</v>
      </c>
      <c r="Q49" s="33"/>
    </row>
    <row r="50" spans="1:17" s="2" customFormat="1" ht="20.100000000000001" customHeight="1">
      <c r="A50" s="38" t="s">
        <v>89</v>
      </c>
      <c r="B50" s="40">
        <v>142</v>
      </c>
      <c r="C50" s="34"/>
      <c r="D50" s="34"/>
      <c r="E50" s="35">
        <v>56.5</v>
      </c>
      <c r="F50" s="35">
        <v>12.8</v>
      </c>
      <c r="G50" s="35">
        <v>5.9</v>
      </c>
      <c r="H50" s="35">
        <f t="shared" si="5"/>
        <v>46.09375</v>
      </c>
      <c r="I50" s="35">
        <v>12.8</v>
      </c>
      <c r="J50" s="35">
        <f t="shared" si="3"/>
        <v>4</v>
      </c>
      <c r="K50" s="35">
        <f t="shared" si="1"/>
        <v>31.25</v>
      </c>
      <c r="L50" s="35">
        <v>28.2</v>
      </c>
      <c r="M50" s="35">
        <v>9.9</v>
      </c>
      <c r="N50" s="35">
        <f t="shared" si="2"/>
        <v>35.106382978723403</v>
      </c>
      <c r="O50" s="35">
        <v>13</v>
      </c>
      <c r="P50" s="35">
        <v>13</v>
      </c>
      <c r="Q50" s="33"/>
    </row>
    <row r="51" spans="1:17" s="2" customFormat="1" ht="20.100000000000001" customHeight="1">
      <c r="A51" s="38" t="s">
        <v>38</v>
      </c>
      <c r="B51" s="40">
        <v>143</v>
      </c>
      <c r="C51" s="34"/>
      <c r="D51" s="34"/>
      <c r="E51" s="35">
        <v>60.4</v>
      </c>
      <c r="F51" s="35">
        <v>13.7</v>
      </c>
      <c r="G51" s="35">
        <v>6.2</v>
      </c>
      <c r="H51" s="35">
        <f t="shared" si="5"/>
        <v>45.255474452554751</v>
      </c>
      <c r="I51" s="35">
        <v>13.7</v>
      </c>
      <c r="J51" s="35">
        <f t="shared" si="3"/>
        <v>26.099999999999998</v>
      </c>
      <c r="K51" s="35">
        <f t="shared" si="1"/>
        <v>190.5109489051095</v>
      </c>
      <c r="L51" s="35">
        <v>30.2</v>
      </c>
      <c r="M51" s="35">
        <v>32.299999999999997</v>
      </c>
      <c r="N51" s="35">
        <f t="shared" si="2"/>
        <v>106.95364238410596</v>
      </c>
      <c r="O51" s="35">
        <v>13.8</v>
      </c>
      <c r="P51" s="35">
        <v>13.8</v>
      </c>
      <c r="Q51" s="33"/>
    </row>
    <row r="52" spans="1:17" s="2" customFormat="1" ht="20.100000000000001" customHeight="1">
      <c r="A52" s="7" t="s">
        <v>49</v>
      </c>
      <c r="B52" s="6">
        <v>150</v>
      </c>
      <c r="C52" s="34"/>
      <c r="D52" s="34"/>
      <c r="E52" s="35">
        <v>199</v>
      </c>
      <c r="F52" s="35">
        <v>53</v>
      </c>
      <c r="G52" s="35">
        <v>0</v>
      </c>
      <c r="H52" s="35">
        <f t="shared" si="5"/>
        <v>0</v>
      </c>
      <c r="I52" s="35">
        <v>50</v>
      </c>
      <c r="J52" s="35">
        <f t="shared" si="3"/>
        <v>77</v>
      </c>
      <c r="K52" s="35">
        <f t="shared" si="1"/>
        <v>154</v>
      </c>
      <c r="L52" s="35">
        <v>103</v>
      </c>
      <c r="M52" s="35">
        <v>77</v>
      </c>
      <c r="N52" s="35">
        <f t="shared" si="2"/>
        <v>74.757281553398059</v>
      </c>
      <c r="O52" s="35">
        <v>48</v>
      </c>
      <c r="P52" s="35">
        <v>48</v>
      </c>
      <c r="Q52" s="33"/>
    </row>
    <row r="53" spans="1:17" s="2" customFormat="1" ht="20.100000000000001" customHeight="1">
      <c r="A53" s="7" t="s">
        <v>37</v>
      </c>
      <c r="B53" s="6">
        <v>160</v>
      </c>
      <c r="C53" s="34"/>
      <c r="D53" s="34"/>
      <c r="E53" s="35">
        <v>734.3</v>
      </c>
      <c r="F53" s="35">
        <f>SUM(F54:F57)</f>
        <v>197.7</v>
      </c>
      <c r="G53" s="35"/>
      <c r="H53" s="35"/>
      <c r="I53" s="35">
        <f>SUM(I54:I57)</f>
        <v>152.19999999999999</v>
      </c>
      <c r="J53" s="35">
        <f t="shared" si="3"/>
        <v>384</v>
      </c>
      <c r="K53" s="35">
        <f t="shared" si="1"/>
        <v>252.29960578186598</v>
      </c>
      <c r="L53" s="35">
        <v>404.7</v>
      </c>
      <c r="M53" s="35">
        <v>384</v>
      </c>
      <c r="N53" s="35">
        <f t="shared" si="2"/>
        <v>94.885100074128985</v>
      </c>
      <c r="O53" s="35">
        <f>SUM(O54:O57)</f>
        <v>149.4</v>
      </c>
      <c r="P53" s="35">
        <f>SUM(P54:P57)</f>
        <v>200.8</v>
      </c>
      <c r="Q53" s="33"/>
    </row>
    <row r="54" spans="1:17" s="2" customFormat="1" ht="20.100000000000001" customHeight="1">
      <c r="A54" s="38" t="s">
        <v>31</v>
      </c>
      <c r="B54" s="40">
        <v>161</v>
      </c>
      <c r="C54" s="34"/>
      <c r="D54" s="34"/>
      <c r="E54" s="35">
        <v>160</v>
      </c>
      <c r="F54" s="35">
        <v>40.200000000000003</v>
      </c>
      <c r="G54" s="35">
        <v>25.3</v>
      </c>
      <c r="H54" s="35">
        <f t="shared" si="5"/>
        <v>62.935323383084572</v>
      </c>
      <c r="I54" s="35">
        <v>32.5</v>
      </c>
      <c r="J54" s="35">
        <f t="shared" si="3"/>
        <v>23.8</v>
      </c>
      <c r="K54" s="35">
        <f t="shared" si="1"/>
        <v>73.230769230769226</v>
      </c>
      <c r="L54" s="35">
        <v>75.900000000000006</v>
      </c>
      <c r="M54" s="35">
        <v>49.1</v>
      </c>
      <c r="N54" s="35">
        <f t="shared" si="2"/>
        <v>64.690382081686423</v>
      </c>
      <c r="O54" s="35">
        <v>33.200000000000003</v>
      </c>
      <c r="P54" s="35">
        <v>40.299999999999997</v>
      </c>
      <c r="Q54" s="33"/>
    </row>
    <row r="55" spans="1:17" s="2" customFormat="1" ht="20.100000000000001" customHeight="1">
      <c r="A55" s="38" t="s">
        <v>36</v>
      </c>
      <c r="B55" s="40">
        <v>162</v>
      </c>
      <c r="C55" s="34"/>
      <c r="D55" s="34"/>
      <c r="E55" s="35">
        <v>16.399999999999999</v>
      </c>
      <c r="F55" s="35">
        <v>3.9</v>
      </c>
      <c r="G55" s="35"/>
      <c r="H55" s="35">
        <f t="shared" si="5"/>
        <v>0</v>
      </c>
      <c r="I55" s="35">
        <v>3.9</v>
      </c>
      <c r="J55" s="35">
        <f t="shared" si="3"/>
        <v>2.98</v>
      </c>
      <c r="K55" s="35">
        <f t="shared" si="1"/>
        <v>76.410256410256423</v>
      </c>
      <c r="L55" s="35">
        <v>8.1999999999999993</v>
      </c>
      <c r="M55" s="35">
        <v>2.98</v>
      </c>
      <c r="N55" s="35">
        <f t="shared" si="2"/>
        <v>36.341463414634148</v>
      </c>
      <c r="O55" s="35">
        <v>3.9</v>
      </c>
      <c r="P55" s="35">
        <v>3.8</v>
      </c>
      <c r="Q55" s="33"/>
    </row>
    <row r="56" spans="1:17" s="2" customFormat="1" ht="20.100000000000001" customHeight="1">
      <c r="A56" s="38" t="s">
        <v>104</v>
      </c>
      <c r="B56" s="40">
        <v>163</v>
      </c>
      <c r="C56" s="34"/>
      <c r="D56" s="34"/>
      <c r="E56" s="35">
        <v>67.099999999999994</v>
      </c>
      <c r="F56" s="35">
        <v>41.3</v>
      </c>
      <c r="G56" s="35">
        <v>10</v>
      </c>
      <c r="H56" s="35">
        <f t="shared" si="5"/>
        <v>24.213075060532692</v>
      </c>
      <c r="I56" s="35">
        <v>3.5</v>
      </c>
      <c r="J56" s="35">
        <f t="shared" si="3"/>
        <v>17.98</v>
      </c>
      <c r="K56" s="35">
        <f t="shared" si="1"/>
        <v>513.71428571428567</v>
      </c>
      <c r="L56" s="35">
        <v>35.200000000000003</v>
      </c>
      <c r="M56" s="35">
        <v>27.98</v>
      </c>
      <c r="N56" s="35">
        <f t="shared" si="2"/>
        <v>79.48863636363636</v>
      </c>
      <c r="O56" s="35"/>
      <c r="P56" s="35">
        <v>44.4</v>
      </c>
      <c r="Q56" s="33"/>
    </row>
    <row r="57" spans="1:17" s="2" customFormat="1" ht="20.100000000000001" customHeight="1">
      <c r="A57" s="38" t="s">
        <v>105</v>
      </c>
      <c r="B57" s="40">
        <v>164</v>
      </c>
      <c r="C57" s="34"/>
      <c r="D57" s="34"/>
      <c r="E57" s="35">
        <v>490.8</v>
      </c>
      <c r="F57" s="35">
        <v>112.3</v>
      </c>
      <c r="G57" s="35"/>
      <c r="H57" s="35">
        <f t="shared" si="5"/>
        <v>0</v>
      </c>
      <c r="I57" s="35">
        <v>112.3</v>
      </c>
      <c r="J57" s="35">
        <f t="shared" si="3"/>
        <v>303.89999999999998</v>
      </c>
      <c r="K57" s="35">
        <f t="shared" si="1"/>
        <v>270.61442564559218</v>
      </c>
      <c r="L57" s="35">
        <v>285.39999999999998</v>
      </c>
      <c r="M57" s="35">
        <v>303.89999999999998</v>
      </c>
      <c r="N57" s="35">
        <f>(M57/L57)*100</f>
        <v>106.48213034337772</v>
      </c>
      <c r="O57" s="35">
        <v>112.3</v>
      </c>
      <c r="P57" s="35">
        <v>112.3</v>
      </c>
      <c r="Q57" s="33"/>
    </row>
    <row r="58" spans="1:17" s="2" customFormat="1" ht="20.100000000000001" customHeight="1">
      <c r="A58" s="38" t="s">
        <v>40</v>
      </c>
      <c r="B58" s="40">
        <v>165</v>
      </c>
      <c r="C58" s="34"/>
      <c r="D58" s="34"/>
      <c r="E58" s="35">
        <v>7.2</v>
      </c>
      <c r="F58" s="35">
        <v>1.5</v>
      </c>
      <c r="G58" s="35"/>
      <c r="H58" s="35">
        <f t="shared" si="5"/>
        <v>0</v>
      </c>
      <c r="I58" s="35">
        <v>1.5</v>
      </c>
      <c r="J58" s="35">
        <f t="shared" si="3"/>
        <v>1.4</v>
      </c>
      <c r="K58" s="35">
        <f t="shared" si="1"/>
        <v>93.333333333333329</v>
      </c>
      <c r="L58" s="35">
        <v>3.6</v>
      </c>
      <c r="M58" s="35">
        <v>1.4</v>
      </c>
      <c r="N58" s="35">
        <f>(M58/L58)*100</f>
        <v>38.888888888888886</v>
      </c>
      <c r="O58" s="35">
        <v>1.5</v>
      </c>
      <c r="P58" s="35">
        <v>1.5</v>
      </c>
      <c r="Q58" s="33"/>
    </row>
    <row r="59" spans="1:17" s="2" customFormat="1" ht="20.100000000000001" customHeight="1">
      <c r="A59" s="38" t="s">
        <v>122</v>
      </c>
      <c r="B59" s="40">
        <v>166</v>
      </c>
      <c r="C59" s="34"/>
      <c r="D59" s="34"/>
      <c r="E59" s="35">
        <v>30</v>
      </c>
      <c r="F59" s="35"/>
      <c r="G59" s="35"/>
      <c r="H59" s="35"/>
      <c r="I59" s="35"/>
      <c r="J59" s="35">
        <f t="shared" si="3"/>
        <v>12.8</v>
      </c>
      <c r="K59" s="35"/>
      <c r="L59" s="35">
        <v>15</v>
      </c>
      <c r="M59" s="35">
        <v>12.8</v>
      </c>
      <c r="N59" s="35">
        <f>(M59/L59)*100</f>
        <v>85.333333333333343</v>
      </c>
      <c r="O59" s="35"/>
      <c r="P59" s="35"/>
      <c r="Q59" s="33"/>
    </row>
    <row r="60" spans="1:17" s="2" customFormat="1" ht="20.100000000000001" customHeight="1">
      <c r="A60" s="38" t="s">
        <v>123</v>
      </c>
      <c r="B60" s="40">
        <v>167</v>
      </c>
      <c r="C60" s="34"/>
      <c r="D60" s="34"/>
      <c r="E60" s="35">
        <v>80</v>
      </c>
      <c r="F60" s="35"/>
      <c r="G60" s="35"/>
      <c r="H60" s="35"/>
      <c r="I60" s="35"/>
      <c r="J60" s="35"/>
      <c r="K60" s="35"/>
      <c r="L60" s="35">
        <v>40</v>
      </c>
      <c r="M60" s="35">
        <v>14.1</v>
      </c>
      <c r="N60" s="35">
        <f>(M60/L60)*100</f>
        <v>35.25</v>
      </c>
      <c r="O60" s="35"/>
      <c r="P60" s="35"/>
      <c r="Q60" s="33"/>
    </row>
    <row r="61" spans="1:17" s="2" customFormat="1" ht="20.100000000000001" customHeight="1">
      <c r="A61" s="38" t="s">
        <v>124</v>
      </c>
      <c r="B61" s="40">
        <v>168</v>
      </c>
      <c r="C61" s="34"/>
      <c r="D61" s="34"/>
      <c r="E61" s="35">
        <v>44</v>
      </c>
      <c r="F61" s="35"/>
      <c r="G61" s="35"/>
      <c r="H61" s="35"/>
      <c r="I61" s="35"/>
      <c r="J61" s="35"/>
      <c r="K61" s="35"/>
      <c r="L61" s="35">
        <v>22</v>
      </c>
      <c r="M61" s="35">
        <v>11.7</v>
      </c>
      <c r="N61" s="35">
        <f>(M61/L61)*100</f>
        <v>53.181818181818173</v>
      </c>
      <c r="O61" s="35"/>
      <c r="P61" s="35"/>
      <c r="Q61" s="33"/>
    </row>
    <row r="62" spans="1:17" s="2" customFormat="1" ht="20.100000000000001" customHeight="1">
      <c r="A62" s="38" t="s">
        <v>125</v>
      </c>
      <c r="B62" s="40">
        <v>169</v>
      </c>
      <c r="C62" s="34"/>
      <c r="D62" s="34"/>
      <c r="E62" s="35">
        <v>162.80000000000001</v>
      </c>
      <c r="F62" s="35"/>
      <c r="G62" s="35"/>
      <c r="H62" s="35"/>
      <c r="I62" s="35"/>
      <c r="J62" s="35"/>
      <c r="K62" s="35"/>
      <c r="L62" s="35">
        <v>81.400000000000006</v>
      </c>
      <c r="M62" s="35">
        <v>87.3</v>
      </c>
      <c r="N62" s="35">
        <v>169.2</v>
      </c>
      <c r="O62" s="35"/>
      <c r="P62" s="35"/>
      <c r="Q62" s="33"/>
    </row>
    <row r="63" spans="1:17" s="2" customFormat="1" ht="20.100000000000001" customHeight="1">
      <c r="A63" s="38" t="s">
        <v>126</v>
      </c>
      <c r="B63" s="40"/>
      <c r="C63" s="34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3"/>
    </row>
    <row r="64" spans="1:17" s="2" customFormat="1" ht="20.100000000000001" customHeight="1">
      <c r="A64" s="38" t="s">
        <v>127</v>
      </c>
      <c r="B64" s="40"/>
      <c r="C64" s="34"/>
      <c r="D64" s="34"/>
      <c r="E64" s="35">
        <v>41.2</v>
      </c>
      <c r="F64" s="35"/>
      <c r="G64" s="35"/>
      <c r="H64" s="35"/>
      <c r="I64" s="35"/>
      <c r="J64" s="35"/>
      <c r="K64" s="35"/>
      <c r="L64" s="35">
        <v>20.6</v>
      </c>
      <c r="M64" s="35">
        <v>20.100000000000001</v>
      </c>
      <c r="N64" s="35">
        <v>45.6</v>
      </c>
      <c r="O64" s="35"/>
      <c r="P64" s="35"/>
      <c r="Q64" s="33"/>
    </row>
    <row r="65" spans="1:19" s="2" customFormat="1" ht="20.100000000000001" customHeight="1">
      <c r="A65" s="38" t="s">
        <v>128</v>
      </c>
      <c r="B65" s="40"/>
      <c r="C65" s="34"/>
      <c r="D65" s="34"/>
      <c r="E65" s="35">
        <v>64</v>
      </c>
      <c r="F65" s="35"/>
      <c r="G65" s="35"/>
      <c r="H65" s="35"/>
      <c r="I65" s="35"/>
      <c r="J65" s="35"/>
      <c r="K65" s="35"/>
      <c r="L65" s="35">
        <v>32</v>
      </c>
      <c r="M65" s="35">
        <v>31.9</v>
      </c>
      <c r="N65" s="35">
        <v>94.3</v>
      </c>
      <c r="O65" s="35"/>
      <c r="P65" s="35"/>
      <c r="Q65" s="33"/>
    </row>
    <row r="66" spans="1:19" s="2" customFormat="1" ht="20.100000000000001" customHeight="1">
      <c r="A66" s="38" t="s">
        <v>129</v>
      </c>
      <c r="B66" s="40"/>
      <c r="C66" s="34"/>
      <c r="D66" s="34"/>
      <c r="E66" s="35">
        <v>35</v>
      </c>
      <c r="F66" s="35"/>
      <c r="G66" s="35"/>
      <c r="H66" s="35"/>
      <c r="I66" s="35"/>
      <c r="J66" s="35"/>
      <c r="K66" s="35"/>
      <c r="L66" s="35">
        <v>25</v>
      </c>
      <c r="M66" s="35">
        <v>22.9</v>
      </c>
      <c r="N66" s="35"/>
      <c r="O66" s="35"/>
      <c r="P66" s="35"/>
      <c r="Q66" s="33"/>
    </row>
    <row r="67" spans="1:19" s="2" customFormat="1" ht="20.100000000000001" customHeight="1">
      <c r="A67" s="38" t="s">
        <v>130</v>
      </c>
      <c r="B67" s="40"/>
      <c r="C67" s="34"/>
      <c r="D67" s="34"/>
      <c r="E67" s="35">
        <v>8</v>
      </c>
      <c r="F67" s="35"/>
      <c r="G67" s="35"/>
      <c r="H67" s="35"/>
      <c r="I67" s="35"/>
      <c r="J67" s="35"/>
      <c r="K67" s="35"/>
      <c r="L67" s="35">
        <v>4</v>
      </c>
      <c r="M67" s="35">
        <v>0.1</v>
      </c>
      <c r="N67" s="35">
        <v>5</v>
      </c>
      <c r="O67" s="35"/>
      <c r="P67" s="35"/>
      <c r="Q67" s="33"/>
    </row>
    <row r="68" spans="1:19" s="2" customFormat="1" ht="20.100000000000001" customHeight="1">
      <c r="A68" s="7" t="s">
        <v>3</v>
      </c>
      <c r="B68" s="6">
        <v>170</v>
      </c>
      <c r="C68" s="34"/>
      <c r="D68" s="34"/>
      <c r="E68" s="35">
        <v>11272</v>
      </c>
      <c r="F68" s="35">
        <v>2613.8000000000002</v>
      </c>
      <c r="G68" s="35">
        <v>2350.1999999999998</v>
      </c>
      <c r="H68" s="35">
        <f t="shared" si="5"/>
        <v>89.915066187160448</v>
      </c>
      <c r="I68" s="35">
        <v>2613.8000000000002</v>
      </c>
      <c r="J68" s="35">
        <f>M68-G68</f>
        <v>3263.3</v>
      </c>
      <c r="K68" s="35">
        <f t="shared" si="1"/>
        <v>124.84887902670441</v>
      </c>
      <c r="L68" s="35">
        <v>5636</v>
      </c>
      <c r="M68" s="35">
        <v>5613.5</v>
      </c>
      <c r="N68" s="35">
        <f>(M68/L68)*100</f>
        <v>99.600780695528741</v>
      </c>
      <c r="O68" s="35">
        <v>2613.8000000000002</v>
      </c>
      <c r="P68" s="35">
        <v>2613.8000000000002</v>
      </c>
      <c r="Q68" s="33"/>
    </row>
    <row r="69" spans="1:19" s="2" customFormat="1" ht="20.100000000000001" customHeight="1">
      <c r="A69" s="7" t="s">
        <v>4</v>
      </c>
      <c r="B69" s="6">
        <v>180</v>
      </c>
      <c r="C69" s="34"/>
      <c r="D69" s="34"/>
      <c r="E69" s="35">
        <v>2479.8000000000002</v>
      </c>
      <c r="F69" s="35">
        <f>F68*22%</f>
        <v>575.03600000000006</v>
      </c>
      <c r="G69" s="35">
        <v>533.70000000000005</v>
      </c>
      <c r="H69" s="35">
        <f t="shared" si="5"/>
        <v>92.81158049235178</v>
      </c>
      <c r="I69" s="35">
        <f>I68*22%</f>
        <v>575.03600000000006</v>
      </c>
      <c r="J69" s="35">
        <f t="shared" si="3"/>
        <v>757.7</v>
      </c>
      <c r="K69" s="35">
        <f t="shared" si="1"/>
        <v>131.76566336716309</v>
      </c>
      <c r="L69" s="35">
        <v>1240</v>
      </c>
      <c r="M69" s="35">
        <v>1291.4000000000001</v>
      </c>
      <c r="N69" s="35">
        <f>(M69/L69)*100</f>
        <v>104.14516129032259</v>
      </c>
      <c r="O69" s="35">
        <f>O68*22%</f>
        <v>575.03600000000006</v>
      </c>
      <c r="P69" s="35">
        <f>P68*22%</f>
        <v>575.03600000000006</v>
      </c>
      <c r="Q69" s="33"/>
    </row>
    <row r="70" spans="1:19" s="2" customFormat="1" ht="20.100000000000001" customHeight="1">
      <c r="A70" s="7" t="s">
        <v>56</v>
      </c>
      <c r="B70" s="6">
        <v>190</v>
      </c>
      <c r="C70" s="34"/>
      <c r="D70" s="34"/>
      <c r="E70" s="35">
        <v>0</v>
      </c>
      <c r="F70" s="35">
        <v>0</v>
      </c>
      <c r="G70" s="35"/>
      <c r="H70" s="35"/>
      <c r="I70" s="35"/>
      <c r="J70" s="35">
        <f t="shared" si="3"/>
        <v>0</v>
      </c>
      <c r="K70" s="35"/>
      <c r="L70" s="35">
        <v>0</v>
      </c>
      <c r="M70" s="35"/>
      <c r="N70" s="35"/>
      <c r="O70" s="35"/>
      <c r="P70" s="35"/>
      <c r="Q70" s="33"/>
    </row>
    <row r="71" spans="1:19" s="2" customFormat="1" ht="39" customHeight="1">
      <c r="A71" s="7" t="s">
        <v>32</v>
      </c>
      <c r="B71" s="6">
        <v>200</v>
      </c>
      <c r="C71" s="34"/>
      <c r="D71" s="34"/>
      <c r="E71" s="35">
        <v>203.2</v>
      </c>
      <c r="F71" s="35">
        <v>65.400000000000006</v>
      </c>
      <c r="G71" s="35">
        <v>19.600000000000001</v>
      </c>
      <c r="H71" s="35">
        <f t="shared" si="5"/>
        <v>29.969418960244649</v>
      </c>
      <c r="I71" s="35">
        <v>78</v>
      </c>
      <c r="J71" s="35">
        <f t="shared" si="3"/>
        <v>-1.8000000000000007</v>
      </c>
      <c r="K71" s="35">
        <f t="shared" si="1"/>
        <v>-2.3076923076923084</v>
      </c>
      <c r="L71" s="35">
        <v>104.9</v>
      </c>
      <c r="M71" s="35">
        <v>17.8</v>
      </c>
      <c r="N71" s="35">
        <f t="shared" ref="N71:N83" si="6">(M71/L71)*100</f>
        <v>16.968541468064824</v>
      </c>
      <c r="O71" s="35">
        <v>34</v>
      </c>
      <c r="P71" s="35"/>
      <c r="Q71" s="33"/>
    </row>
    <row r="72" spans="1:19" s="2" customFormat="1" ht="20.100000000000001" customHeight="1">
      <c r="A72" s="7" t="s">
        <v>50</v>
      </c>
      <c r="B72" s="6">
        <v>210</v>
      </c>
      <c r="C72" s="34"/>
      <c r="D72" s="34"/>
      <c r="E72" s="35">
        <v>98.8</v>
      </c>
      <c r="F72" s="35">
        <v>16</v>
      </c>
      <c r="G72" s="35"/>
      <c r="H72" s="35">
        <f t="shared" si="5"/>
        <v>0</v>
      </c>
      <c r="I72" s="35">
        <v>16</v>
      </c>
      <c r="J72" s="35">
        <f t="shared" si="3"/>
        <v>109.9</v>
      </c>
      <c r="K72" s="35">
        <f t="shared" si="1"/>
        <v>686.875</v>
      </c>
      <c r="L72" s="35">
        <v>49.4</v>
      </c>
      <c r="M72" s="35">
        <v>109.9</v>
      </c>
      <c r="N72" s="35">
        <f t="shared" si="6"/>
        <v>222.46963562753038</v>
      </c>
      <c r="O72" s="35">
        <v>16</v>
      </c>
      <c r="P72" s="35">
        <v>16</v>
      </c>
      <c r="Q72" s="33"/>
    </row>
    <row r="73" spans="1:19" s="2" customFormat="1" ht="20.100000000000001" customHeight="1">
      <c r="A73" s="7" t="s">
        <v>106</v>
      </c>
      <c r="B73" s="6">
        <v>220</v>
      </c>
      <c r="C73" s="34"/>
      <c r="D73" s="34"/>
      <c r="E73" s="35">
        <v>238.9</v>
      </c>
      <c r="F73" s="35">
        <v>82</v>
      </c>
      <c r="G73" s="35">
        <v>2.2999999999999998</v>
      </c>
      <c r="H73" s="35">
        <f t="shared" si="5"/>
        <v>2.8048780487804876</v>
      </c>
      <c r="I73" s="35">
        <v>78.099999999999994</v>
      </c>
      <c r="J73" s="35">
        <f t="shared" si="3"/>
        <v>-2.2999999999999998</v>
      </c>
      <c r="K73" s="35">
        <f t="shared" si="1"/>
        <v>-2.9449423815620999</v>
      </c>
      <c r="L73" s="35">
        <v>129.4</v>
      </c>
      <c r="M73" s="35"/>
      <c r="N73" s="35"/>
      <c r="O73" s="35">
        <v>15</v>
      </c>
      <c r="P73" s="35">
        <v>23.8</v>
      </c>
      <c r="Q73" s="33"/>
    </row>
    <row r="74" spans="1:19" ht="20.100000000000001" customHeight="1">
      <c r="A74" s="7" t="s">
        <v>25</v>
      </c>
      <c r="B74" s="8">
        <v>230</v>
      </c>
      <c r="C74" s="34">
        <f>SUM(C75:C86,C87)</f>
        <v>0</v>
      </c>
      <c r="D74" s="34">
        <f>SUM(D75:D86,D87)</f>
        <v>0</v>
      </c>
      <c r="E74" s="53">
        <v>2764.2</v>
      </c>
      <c r="F74" s="35">
        <f>SUM(F75:F86,F87)</f>
        <v>549.03000000000009</v>
      </c>
      <c r="G74" s="35">
        <f>SUM(G75:G86,G87)</f>
        <v>785.19999999999993</v>
      </c>
      <c r="H74" s="35">
        <f t="shared" si="5"/>
        <v>143.01586434256777</v>
      </c>
      <c r="I74" s="35">
        <f>SUM(I75:I86,I87)</f>
        <v>549.03000000000009</v>
      </c>
      <c r="J74" s="35">
        <f t="shared" si="3"/>
        <v>381.80000000000007</v>
      </c>
      <c r="K74" s="35">
        <f t="shared" si="1"/>
        <v>69.540826548640339</v>
      </c>
      <c r="L74" s="35">
        <v>1287.0999999999999</v>
      </c>
      <c r="M74" s="35">
        <v>1167</v>
      </c>
      <c r="N74" s="35">
        <f t="shared" si="6"/>
        <v>90.668945691865446</v>
      </c>
      <c r="O74" s="35">
        <f>SUM(O75:O86,O87)</f>
        <v>550.13</v>
      </c>
      <c r="P74" s="35">
        <f>SUM(P75:P86,P87)</f>
        <v>550.13</v>
      </c>
      <c r="Q74" s="33"/>
    </row>
    <row r="75" spans="1:19" ht="20.100000000000001" customHeight="1">
      <c r="A75" s="38" t="s">
        <v>87</v>
      </c>
      <c r="B75" s="39">
        <v>231</v>
      </c>
      <c r="C75" s="34"/>
      <c r="D75" s="34"/>
      <c r="E75" s="35">
        <v>22</v>
      </c>
      <c r="F75" s="35">
        <v>9.5</v>
      </c>
      <c r="G75" s="35">
        <v>17.5</v>
      </c>
      <c r="H75" s="35">
        <f t="shared" si="5"/>
        <v>184.21052631578948</v>
      </c>
      <c r="I75" s="35">
        <v>9.5</v>
      </c>
      <c r="J75" s="35">
        <f t="shared" si="3"/>
        <v>-7.3000000000000007</v>
      </c>
      <c r="K75" s="35">
        <f t="shared" si="1"/>
        <v>-76.842105263157904</v>
      </c>
      <c r="L75" s="35">
        <v>11</v>
      </c>
      <c r="M75" s="35">
        <v>10.199999999999999</v>
      </c>
      <c r="N75" s="35">
        <f t="shared" si="6"/>
        <v>92.72727272727272</v>
      </c>
      <c r="O75" s="35">
        <v>9.5</v>
      </c>
      <c r="P75" s="35">
        <v>9.5</v>
      </c>
      <c r="Q75" s="33"/>
    </row>
    <row r="76" spans="1:19" ht="20.100000000000001" customHeight="1">
      <c r="A76" s="38" t="s">
        <v>86</v>
      </c>
      <c r="B76" s="39">
        <v>232</v>
      </c>
      <c r="C76" s="34"/>
      <c r="D76" s="34"/>
      <c r="E76" s="35">
        <v>28.3</v>
      </c>
      <c r="F76" s="35">
        <v>7.1</v>
      </c>
      <c r="G76" s="35">
        <v>0.8</v>
      </c>
      <c r="H76" s="35">
        <f t="shared" si="5"/>
        <v>11.267605633802818</v>
      </c>
      <c r="I76" s="35">
        <v>7.1</v>
      </c>
      <c r="J76" s="35">
        <f t="shared" si="3"/>
        <v>0.39999999999999991</v>
      </c>
      <c r="K76" s="35">
        <f t="shared" si="1"/>
        <v>5.6338028169014072</v>
      </c>
      <c r="L76" s="35">
        <v>12.7</v>
      </c>
      <c r="M76" s="35">
        <v>1.2</v>
      </c>
      <c r="N76" s="35">
        <f t="shared" si="6"/>
        <v>9.4488188976377945</v>
      </c>
      <c r="O76" s="35">
        <v>7.1</v>
      </c>
      <c r="P76" s="35">
        <v>7.1</v>
      </c>
      <c r="Q76" s="33"/>
    </row>
    <row r="77" spans="1:19" ht="20.100000000000001" customHeight="1">
      <c r="A77" s="38" t="s">
        <v>83</v>
      </c>
      <c r="B77" s="39">
        <v>233</v>
      </c>
      <c r="C77" s="34"/>
      <c r="D77" s="34"/>
      <c r="E77" s="35">
        <v>36</v>
      </c>
      <c r="F77" s="35">
        <v>23</v>
      </c>
      <c r="G77" s="35">
        <v>3.2</v>
      </c>
      <c r="H77" s="35">
        <f t="shared" si="5"/>
        <v>13.913043478260869</v>
      </c>
      <c r="I77" s="35">
        <v>23</v>
      </c>
      <c r="J77" s="35">
        <f t="shared" si="3"/>
        <v>14.600000000000001</v>
      </c>
      <c r="K77" s="35">
        <f t="shared" si="1"/>
        <v>63.478260869565226</v>
      </c>
      <c r="L77" s="35">
        <v>18</v>
      </c>
      <c r="M77" s="35">
        <v>17.8</v>
      </c>
      <c r="N77" s="35">
        <f t="shared" si="6"/>
        <v>98.888888888888886</v>
      </c>
      <c r="O77" s="35">
        <v>24</v>
      </c>
      <c r="P77" s="35">
        <v>24</v>
      </c>
      <c r="Q77" s="33"/>
    </row>
    <row r="78" spans="1:19" s="2" customFormat="1" ht="20.100000000000001" customHeight="1">
      <c r="A78" s="38" t="s">
        <v>15</v>
      </c>
      <c r="B78" s="39">
        <v>234</v>
      </c>
      <c r="C78" s="34"/>
      <c r="D78" s="34"/>
      <c r="E78" s="35">
        <v>16</v>
      </c>
      <c r="F78" s="35">
        <v>24</v>
      </c>
      <c r="G78" s="35">
        <v>7.7</v>
      </c>
      <c r="H78" s="35">
        <f t="shared" si="5"/>
        <v>32.083333333333336</v>
      </c>
      <c r="I78" s="35">
        <v>24</v>
      </c>
      <c r="J78" s="35">
        <f t="shared" si="3"/>
        <v>-7.7</v>
      </c>
      <c r="K78" s="35">
        <f t="shared" si="1"/>
        <v>-32.083333333333336</v>
      </c>
      <c r="L78" s="35">
        <v>8</v>
      </c>
      <c r="M78" s="35"/>
      <c r="N78" s="35">
        <f t="shared" si="6"/>
        <v>0</v>
      </c>
      <c r="O78" s="35">
        <v>24</v>
      </c>
      <c r="P78" s="35">
        <v>24</v>
      </c>
      <c r="Q78" s="33"/>
      <c r="S78" s="36"/>
    </row>
    <row r="79" spans="1:19" s="2" customFormat="1" ht="20.100000000000001" customHeight="1">
      <c r="A79" s="38" t="s">
        <v>35</v>
      </c>
      <c r="B79" s="39">
        <v>235</v>
      </c>
      <c r="C79" s="34"/>
      <c r="D79" s="34"/>
      <c r="E79" s="35">
        <v>8</v>
      </c>
      <c r="F79" s="35">
        <v>7</v>
      </c>
      <c r="G79" s="35">
        <v>2.7</v>
      </c>
      <c r="H79" s="35">
        <f t="shared" si="5"/>
        <v>38.571428571428577</v>
      </c>
      <c r="I79" s="35">
        <v>7</v>
      </c>
      <c r="J79" s="35">
        <f t="shared" si="3"/>
        <v>0.5</v>
      </c>
      <c r="K79" s="35">
        <f t="shared" si="1"/>
        <v>7.1428571428571423</v>
      </c>
      <c r="L79" s="35">
        <v>4</v>
      </c>
      <c r="M79" s="35">
        <v>3.2</v>
      </c>
      <c r="N79" s="35">
        <f t="shared" si="6"/>
        <v>80</v>
      </c>
      <c r="O79" s="35">
        <v>7</v>
      </c>
      <c r="P79" s="35">
        <v>7</v>
      </c>
      <c r="Q79" s="33"/>
    </row>
    <row r="80" spans="1:19" s="2" customFormat="1" ht="20.100000000000001" customHeight="1">
      <c r="A80" s="38" t="s">
        <v>52</v>
      </c>
      <c r="B80" s="39">
        <v>236</v>
      </c>
      <c r="C80" s="34"/>
      <c r="D80" s="34"/>
      <c r="E80" s="35">
        <v>2100.8000000000002</v>
      </c>
      <c r="F80" s="35">
        <v>371.5</v>
      </c>
      <c r="G80" s="35">
        <v>594.1</v>
      </c>
      <c r="H80" s="35">
        <f t="shared" si="5"/>
        <v>159.91924629878872</v>
      </c>
      <c r="I80" s="35">
        <v>371.5</v>
      </c>
      <c r="J80" s="35">
        <f t="shared" si="3"/>
        <v>328.95999999999992</v>
      </c>
      <c r="K80" s="35">
        <f t="shared" si="1"/>
        <v>88.549125168236856</v>
      </c>
      <c r="L80" s="35">
        <v>984</v>
      </c>
      <c r="M80" s="35">
        <v>923.06</v>
      </c>
      <c r="N80" s="35">
        <f t="shared" si="6"/>
        <v>93.806910569105682</v>
      </c>
      <c r="O80" s="35">
        <v>371.5</v>
      </c>
      <c r="P80" s="35">
        <v>371.5</v>
      </c>
      <c r="Q80" s="33"/>
    </row>
    <row r="81" spans="1:17" s="2" customFormat="1" ht="20.100000000000001" customHeight="1">
      <c r="A81" s="38" t="s">
        <v>53</v>
      </c>
      <c r="B81" s="39">
        <v>237</v>
      </c>
      <c r="C81" s="34"/>
      <c r="D81" s="34"/>
      <c r="E81" s="35">
        <v>462.2</v>
      </c>
      <c r="F81" s="35">
        <f>F80*22%</f>
        <v>81.73</v>
      </c>
      <c r="G81" s="35">
        <v>128.30000000000001</v>
      </c>
      <c r="H81" s="35">
        <f t="shared" si="5"/>
        <v>156.98030099106816</v>
      </c>
      <c r="I81" s="35">
        <f>I80*22%</f>
        <v>81.73</v>
      </c>
      <c r="J81" s="35">
        <f t="shared" si="3"/>
        <v>74.199999999999989</v>
      </c>
      <c r="K81" s="35">
        <f t="shared" si="1"/>
        <v>90.78673681634649</v>
      </c>
      <c r="L81" s="35">
        <v>216.4</v>
      </c>
      <c r="M81" s="35">
        <v>202.5</v>
      </c>
      <c r="N81" s="35">
        <f t="shared" si="6"/>
        <v>93.57670979667283</v>
      </c>
      <c r="O81" s="35">
        <f>O80*22%</f>
        <v>81.73</v>
      </c>
      <c r="P81" s="35">
        <f>P80*22%</f>
        <v>81.73</v>
      </c>
      <c r="Q81" s="35">
        <f>Q80*22%</f>
        <v>0</v>
      </c>
    </row>
    <row r="82" spans="1:17" s="2" customFormat="1" ht="20.100000000000001" customHeight="1">
      <c r="A82" s="38" t="s">
        <v>41</v>
      </c>
      <c r="B82" s="39">
        <v>238</v>
      </c>
      <c r="C82" s="34"/>
      <c r="D82" s="34"/>
      <c r="E82" s="35">
        <v>6</v>
      </c>
      <c r="F82" s="35">
        <v>9.1999999999999993</v>
      </c>
      <c r="G82" s="35">
        <v>3</v>
      </c>
      <c r="H82" s="35">
        <f t="shared" si="5"/>
        <v>32.608695652173914</v>
      </c>
      <c r="I82" s="35">
        <v>9.1999999999999993</v>
      </c>
      <c r="J82" s="35">
        <f t="shared" si="3"/>
        <v>-0.20000000000000018</v>
      </c>
      <c r="K82" s="35">
        <f t="shared" si="1"/>
        <v>-2.173913043478263</v>
      </c>
      <c r="L82" s="35">
        <v>3</v>
      </c>
      <c r="M82" s="35">
        <v>2.8</v>
      </c>
      <c r="N82" s="35">
        <f t="shared" si="6"/>
        <v>93.333333333333329</v>
      </c>
      <c r="O82" s="35">
        <v>9.3000000000000007</v>
      </c>
      <c r="P82" s="35">
        <v>9.3000000000000007</v>
      </c>
      <c r="Q82" s="33"/>
    </row>
    <row r="83" spans="1:17" s="2" customFormat="1" ht="20.100000000000001" customHeight="1">
      <c r="A83" s="38" t="s">
        <v>90</v>
      </c>
      <c r="B83" s="39">
        <v>239</v>
      </c>
      <c r="C83" s="34"/>
      <c r="D83" s="34"/>
      <c r="E83" s="35">
        <v>14</v>
      </c>
      <c r="F83" s="35">
        <v>2</v>
      </c>
      <c r="G83" s="35">
        <v>0</v>
      </c>
      <c r="H83" s="35">
        <f t="shared" si="5"/>
        <v>0</v>
      </c>
      <c r="I83" s="35">
        <v>2</v>
      </c>
      <c r="J83" s="35">
        <f t="shared" si="3"/>
        <v>0</v>
      </c>
      <c r="K83" s="35">
        <f t="shared" si="1"/>
        <v>0</v>
      </c>
      <c r="L83" s="35">
        <v>6</v>
      </c>
      <c r="M83" s="35"/>
      <c r="N83" s="35">
        <f t="shared" si="6"/>
        <v>0</v>
      </c>
      <c r="O83" s="35">
        <v>2</v>
      </c>
      <c r="P83" s="35">
        <v>2</v>
      </c>
      <c r="Q83" s="33"/>
    </row>
    <row r="84" spans="1:17" s="2" customFormat="1" ht="20.25" customHeight="1">
      <c r="A84" s="7" t="s">
        <v>51</v>
      </c>
      <c r="B84" s="8">
        <v>250</v>
      </c>
      <c r="C84" s="34"/>
      <c r="D84" s="34"/>
      <c r="E84" s="35">
        <v>0</v>
      </c>
      <c r="F84" s="35"/>
      <c r="G84" s="35"/>
      <c r="H84" s="35"/>
      <c r="I84" s="35"/>
      <c r="J84" s="35">
        <f t="shared" si="3"/>
        <v>0</v>
      </c>
      <c r="K84" s="35"/>
      <c r="L84" s="35">
        <v>0</v>
      </c>
      <c r="M84" s="35"/>
      <c r="N84" s="35"/>
      <c r="O84" s="35"/>
      <c r="P84" s="35"/>
      <c r="Q84" s="33"/>
    </row>
    <row r="85" spans="1:17" s="2" customFormat="1" ht="20.100000000000001" customHeight="1">
      <c r="A85" s="7" t="s">
        <v>84</v>
      </c>
      <c r="B85" s="8">
        <v>260</v>
      </c>
      <c r="C85" s="34"/>
      <c r="D85" s="34"/>
      <c r="E85" s="35">
        <v>25</v>
      </c>
      <c r="F85" s="35">
        <v>5</v>
      </c>
      <c r="G85" s="35">
        <v>16.5</v>
      </c>
      <c r="H85" s="35">
        <f t="shared" si="5"/>
        <v>330</v>
      </c>
      <c r="I85" s="35">
        <v>5</v>
      </c>
      <c r="J85" s="35">
        <f t="shared" si="3"/>
        <v>-16.5</v>
      </c>
      <c r="K85" s="35">
        <f t="shared" si="1"/>
        <v>-330</v>
      </c>
      <c r="L85" s="35">
        <v>12</v>
      </c>
      <c r="M85" s="35"/>
      <c r="N85" s="35">
        <f>(M85/L85)*100</f>
        <v>0</v>
      </c>
      <c r="O85" s="35">
        <v>5</v>
      </c>
      <c r="P85" s="35">
        <v>5</v>
      </c>
      <c r="Q85" s="33"/>
    </row>
    <row r="86" spans="1:17" s="2" customFormat="1" ht="20.100000000000001" customHeight="1">
      <c r="A86" s="7" t="s">
        <v>61</v>
      </c>
      <c r="B86" s="8">
        <v>270</v>
      </c>
      <c r="C86" s="34"/>
      <c r="D86" s="34"/>
      <c r="E86" s="35">
        <v>24</v>
      </c>
      <c r="F86" s="35">
        <v>5</v>
      </c>
      <c r="G86" s="35">
        <v>6.4</v>
      </c>
      <c r="H86" s="35">
        <f t="shared" si="5"/>
        <v>128</v>
      </c>
      <c r="I86" s="35">
        <v>5</v>
      </c>
      <c r="J86" s="35">
        <f t="shared" si="3"/>
        <v>-0.90000000000000036</v>
      </c>
      <c r="K86" s="35">
        <f t="shared" si="1"/>
        <v>-18.000000000000007</v>
      </c>
      <c r="L86" s="35">
        <v>12</v>
      </c>
      <c r="M86" s="35">
        <v>5.5</v>
      </c>
      <c r="N86" s="35">
        <f>(M86/L86)*100</f>
        <v>45.833333333333329</v>
      </c>
      <c r="O86" s="35">
        <v>5</v>
      </c>
      <c r="P86" s="35">
        <v>5</v>
      </c>
      <c r="Q86" s="33"/>
    </row>
    <row r="87" spans="1:17" s="2" customFormat="1" ht="20.100000000000001" customHeight="1">
      <c r="A87" s="7" t="s">
        <v>132</v>
      </c>
      <c r="B87" s="8">
        <v>280</v>
      </c>
      <c r="C87" s="34"/>
      <c r="D87" s="34"/>
      <c r="E87" s="35">
        <v>22</v>
      </c>
      <c r="F87" s="35">
        <v>4</v>
      </c>
      <c r="G87" s="35">
        <v>5</v>
      </c>
      <c r="H87" s="35">
        <f t="shared" si="5"/>
        <v>125</v>
      </c>
      <c r="I87" s="35">
        <v>4</v>
      </c>
      <c r="J87" s="35">
        <f t="shared" si="3"/>
        <v>-5</v>
      </c>
      <c r="K87" s="35">
        <f t="shared" si="1"/>
        <v>-125</v>
      </c>
      <c r="L87" s="35">
        <v>0</v>
      </c>
      <c r="M87" s="35"/>
      <c r="N87" s="35"/>
      <c r="O87" s="35">
        <v>4</v>
      </c>
      <c r="P87" s="35">
        <v>4</v>
      </c>
      <c r="Q87" s="33"/>
    </row>
    <row r="88" spans="1:17" s="2" customFormat="1" ht="20.100000000000001" customHeight="1">
      <c r="A88" s="7" t="s">
        <v>131</v>
      </c>
      <c r="B88" s="8"/>
      <c r="C88" s="34"/>
      <c r="D88" s="34"/>
      <c r="E88" s="35">
        <v>7.2</v>
      </c>
      <c r="F88" s="35"/>
      <c r="G88" s="35"/>
      <c r="H88" s="35"/>
      <c r="I88" s="35"/>
      <c r="J88" s="35"/>
      <c r="K88" s="35"/>
      <c r="L88" s="35">
        <v>3.6</v>
      </c>
      <c r="M88" s="35">
        <v>0.7</v>
      </c>
      <c r="N88" s="35">
        <v>16.600000000000001</v>
      </c>
      <c r="O88" s="35"/>
      <c r="P88" s="35"/>
      <c r="Q88" s="33"/>
    </row>
    <row r="89" spans="1:17" s="2" customFormat="1" ht="20.100000000000001" customHeight="1">
      <c r="A89" s="7" t="s">
        <v>42</v>
      </c>
      <c r="B89" s="8">
        <v>290</v>
      </c>
      <c r="C89" s="34"/>
      <c r="D89" s="34"/>
      <c r="E89" s="35">
        <v>0</v>
      </c>
      <c r="F89" s="35"/>
      <c r="G89" s="35"/>
      <c r="H89" s="35"/>
      <c r="I89" s="35"/>
      <c r="J89" s="35"/>
      <c r="K89" s="35"/>
      <c r="L89" s="35">
        <v>0</v>
      </c>
      <c r="M89" s="35"/>
      <c r="N89" s="35"/>
      <c r="O89" s="35">
        <f>SUM(O90:O91)</f>
        <v>0</v>
      </c>
      <c r="P89" s="35">
        <f>SUM(P90:P91)</f>
        <v>0</v>
      </c>
      <c r="Q89" s="33"/>
    </row>
    <row r="90" spans="1:17" s="2" customFormat="1" ht="20.100000000000001" customHeight="1">
      <c r="A90" s="38" t="s">
        <v>54</v>
      </c>
      <c r="B90" s="41">
        <v>291</v>
      </c>
      <c r="C90" s="34"/>
      <c r="D90" s="34"/>
      <c r="E90" s="35">
        <v>0</v>
      </c>
      <c r="F90" s="35"/>
      <c r="G90" s="35"/>
      <c r="H90" s="35"/>
      <c r="I90" s="35"/>
      <c r="J90" s="35"/>
      <c r="K90" s="35"/>
      <c r="L90" s="35">
        <v>0</v>
      </c>
      <c r="M90" s="35"/>
      <c r="N90" s="35"/>
      <c r="O90" s="35"/>
      <c r="P90" s="35"/>
      <c r="Q90" s="33"/>
    </row>
    <row r="91" spans="1:17" s="2" customFormat="1" ht="20.100000000000001" customHeight="1">
      <c r="A91" s="38" t="s">
        <v>55</v>
      </c>
      <c r="B91" s="41">
        <v>292</v>
      </c>
      <c r="C91" s="34"/>
      <c r="D91" s="34"/>
      <c r="E91" s="35">
        <v>0</v>
      </c>
      <c r="F91" s="34"/>
      <c r="G91" s="34"/>
      <c r="H91" s="35"/>
      <c r="I91" s="34"/>
      <c r="J91" s="34"/>
      <c r="K91" s="35"/>
      <c r="L91" s="34">
        <v>0</v>
      </c>
      <c r="M91" s="34"/>
      <c r="N91" s="35"/>
      <c r="O91" s="35"/>
      <c r="P91" s="35"/>
      <c r="Q91" s="33"/>
    </row>
    <row r="92" spans="1:17" s="2" customFormat="1" ht="20.100000000000001" customHeight="1">
      <c r="A92" s="7" t="s">
        <v>108</v>
      </c>
      <c r="B92" s="5">
        <v>300</v>
      </c>
      <c r="C92" s="34"/>
      <c r="D92" s="34"/>
      <c r="E92" s="35">
        <v>400</v>
      </c>
      <c r="F92" s="35">
        <f>F41*0.1</f>
        <v>392.16</v>
      </c>
      <c r="G92" s="35">
        <f>G41*0.1</f>
        <v>375.35</v>
      </c>
      <c r="H92" s="35">
        <f t="shared" si="5"/>
        <v>95.713484292125656</v>
      </c>
      <c r="I92" s="35">
        <f>I41*0.1</f>
        <v>392.16</v>
      </c>
      <c r="J92" s="35">
        <f>M92-G92</f>
        <v>-175.35000000000002</v>
      </c>
      <c r="K92" s="35">
        <f t="shared" si="1"/>
        <v>-44.713892288861686</v>
      </c>
      <c r="L92" s="35">
        <v>200</v>
      </c>
      <c r="M92" s="35">
        <v>200</v>
      </c>
      <c r="N92" s="35">
        <f>(M92/L92)*100</f>
        <v>100</v>
      </c>
      <c r="O92" s="35">
        <f>O41*0.1</f>
        <v>367.08000000000004</v>
      </c>
      <c r="P92" s="35">
        <f>P41*0.1</f>
        <v>367.08000000000004</v>
      </c>
      <c r="Q92" s="33"/>
    </row>
    <row r="93" spans="1:17" s="2" customFormat="1" ht="18.600000000000001" customHeight="1">
      <c r="A93" s="67" t="s">
        <v>59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6"/>
      <c r="Q93" s="33"/>
    </row>
    <row r="94" spans="1:17" s="2" customFormat="1" ht="20.100000000000001" customHeight="1">
      <c r="A94" s="7" t="s">
        <v>60</v>
      </c>
      <c r="B94" s="5">
        <v>400</v>
      </c>
      <c r="C94" s="34"/>
      <c r="D94" s="34"/>
      <c r="E94" s="35">
        <v>1649.8</v>
      </c>
      <c r="F94" s="35">
        <f>F48+F53+F70+F52+F71</f>
        <v>411.79999999999995</v>
      </c>
      <c r="G94" s="35">
        <f>G48+G53+G70+G52+G71</f>
        <v>68.5</v>
      </c>
      <c r="H94" s="35">
        <f t="shared" si="5"/>
        <v>16.634288489558038</v>
      </c>
      <c r="I94" s="35">
        <f>I48+I53+I70+I52+I71</f>
        <v>375.9</v>
      </c>
      <c r="J94" s="35">
        <f t="shared" ref="J94:J99" si="7">M94-G94</f>
        <v>1133.5</v>
      </c>
      <c r="K94" s="35">
        <f t="shared" si="1"/>
        <v>301.54296355413675</v>
      </c>
      <c r="L94" s="35">
        <v>915.2</v>
      </c>
      <c r="M94" s="35">
        <v>1202</v>
      </c>
      <c r="N94" s="35">
        <f t="shared" ref="N94:N99" si="8">(M94/L94)*100</f>
        <v>131.33741258741259</v>
      </c>
      <c r="O94" s="35">
        <f>O48+O53+O70+O52+O71</f>
        <v>327.39999999999998</v>
      </c>
      <c r="P94" s="35">
        <f>P48+P53+P70+P52+P71</f>
        <v>344.8</v>
      </c>
      <c r="Q94" s="33"/>
    </row>
    <row r="95" spans="1:17" s="2" customFormat="1" ht="20.100000000000001" customHeight="1">
      <c r="A95" s="7" t="s">
        <v>3</v>
      </c>
      <c r="B95" s="5">
        <v>410</v>
      </c>
      <c r="C95" s="34"/>
      <c r="D95" s="34"/>
      <c r="E95" s="35">
        <v>13372.8</v>
      </c>
      <c r="F95" s="35">
        <f>F68+F80</f>
        <v>2985.3</v>
      </c>
      <c r="G95" s="35">
        <f>G68+G80</f>
        <v>2944.2999999999997</v>
      </c>
      <c r="H95" s="35">
        <f t="shared" si="5"/>
        <v>98.62660369142128</v>
      </c>
      <c r="I95" s="35">
        <f>I68+I80</f>
        <v>2985.3</v>
      </c>
      <c r="J95" s="35">
        <f t="shared" si="7"/>
        <v>3592.3000000000006</v>
      </c>
      <c r="K95" s="35">
        <f t="shared" si="1"/>
        <v>120.33296486115299</v>
      </c>
      <c r="L95" s="35">
        <f>L68+L80</f>
        <v>6620</v>
      </c>
      <c r="M95" s="35">
        <v>6536.6</v>
      </c>
      <c r="N95" s="35">
        <f t="shared" si="8"/>
        <v>98.740181268882182</v>
      </c>
      <c r="O95" s="35">
        <f>O68+O80</f>
        <v>2985.3</v>
      </c>
      <c r="P95" s="35">
        <f>P68+P80</f>
        <v>2985.3</v>
      </c>
      <c r="Q95" s="33"/>
    </row>
    <row r="96" spans="1:17" s="2" customFormat="1" ht="20.100000000000001" customHeight="1">
      <c r="A96" s="7" t="s">
        <v>4</v>
      </c>
      <c r="B96" s="5">
        <v>420</v>
      </c>
      <c r="C96" s="34"/>
      <c r="D96" s="34"/>
      <c r="E96" s="35">
        <v>2942</v>
      </c>
      <c r="F96" s="35">
        <f>F69+F81</f>
        <v>656.76600000000008</v>
      </c>
      <c r="G96" s="35">
        <f>G69+G81</f>
        <v>662</v>
      </c>
      <c r="H96" s="35">
        <f t="shared" si="5"/>
        <v>100.79693528593137</v>
      </c>
      <c r="I96" s="35">
        <f>I69+I81</f>
        <v>656.76600000000008</v>
      </c>
      <c r="J96" s="35">
        <f t="shared" si="7"/>
        <v>831.90000000000009</v>
      </c>
      <c r="K96" s="35">
        <f t="shared" si="1"/>
        <v>126.66611852623308</v>
      </c>
      <c r="L96" s="35">
        <f>L69+L81</f>
        <v>1456.4</v>
      </c>
      <c r="M96" s="35">
        <v>1493.9</v>
      </c>
      <c r="N96" s="35">
        <f t="shared" si="8"/>
        <v>102.57484207635265</v>
      </c>
      <c r="O96" s="35">
        <f>O69+O81</f>
        <v>656.76600000000008</v>
      </c>
      <c r="P96" s="35">
        <f>P69+P81</f>
        <v>656.76600000000008</v>
      </c>
      <c r="Q96" s="33"/>
    </row>
    <row r="97" spans="1:17" s="2" customFormat="1" ht="20.100000000000001" customHeight="1">
      <c r="A97" s="7" t="s">
        <v>50</v>
      </c>
      <c r="B97" s="5">
        <v>430</v>
      </c>
      <c r="C97" s="34"/>
      <c r="D97" s="34"/>
      <c r="E97" s="35">
        <v>98.8</v>
      </c>
      <c r="F97" s="35">
        <f>F72+F84</f>
        <v>16</v>
      </c>
      <c r="G97" s="35">
        <f>G72+G84</f>
        <v>0</v>
      </c>
      <c r="H97" s="35">
        <f t="shared" si="5"/>
        <v>0</v>
      </c>
      <c r="I97" s="35">
        <f>I72+I84</f>
        <v>16</v>
      </c>
      <c r="J97" s="35">
        <f t="shared" si="7"/>
        <v>168.9</v>
      </c>
      <c r="K97" s="35">
        <f t="shared" si="1"/>
        <v>1055.625</v>
      </c>
      <c r="L97" s="35">
        <f>L72+L84</f>
        <v>49.4</v>
      </c>
      <c r="M97" s="35">
        <v>168.9</v>
      </c>
      <c r="N97" s="35">
        <f t="shared" si="8"/>
        <v>341.90283400809716</v>
      </c>
      <c r="O97" s="35">
        <f>O72+O84</f>
        <v>16</v>
      </c>
      <c r="P97" s="35">
        <f>P72+P84</f>
        <v>16</v>
      </c>
      <c r="Q97" s="33"/>
    </row>
    <row r="98" spans="1:17" s="2" customFormat="1" ht="20.100000000000001" customHeight="1">
      <c r="A98" s="7" t="s">
        <v>11</v>
      </c>
      <c r="B98" s="5">
        <v>440</v>
      </c>
      <c r="C98" s="34"/>
      <c r="D98" s="34"/>
      <c r="E98" s="35">
        <v>440.1</v>
      </c>
      <c r="F98" s="35">
        <f>F76+F77+F78+F79+F82+F83+F85+F86+F87+F73+F75</f>
        <v>177.8</v>
      </c>
      <c r="G98" s="35">
        <f>G76+G77+G78+G79+G82+G83+G85+G86+G87+G73+G75</f>
        <v>65.099999999999994</v>
      </c>
      <c r="H98" s="35">
        <f t="shared" si="5"/>
        <v>36.614173228346452</v>
      </c>
      <c r="I98" s="35">
        <f>I76+I77+I78+I79+I82+I83+I85+I86+I87+I73+I75</f>
        <v>173.89999999999998</v>
      </c>
      <c r="J98" s="35">
        <f t="shared" si="7"/>
        <v>163.91</v>
      </c>
      <c r="K98" s="35">
        <f t="shared" si="1"/>
        <v>94.255319148936181</v>
      </c>
      <c r="L98" s="35">
        <v>216</v>
      </c>
      <c r="M98" s="35">
        <v>229.01</v>
      </c>
      <c r="N98" s="35">
        <f t="shared" si="8"/>
        <v>106.02314814814815</v>
      </c>
      <c r="O98" s="35">
        <f>O76+O77+O78+O79+O82+O83+O85+O86+O87+O73+O75</f>
        <v>111.9</v>
      </c>
      <c r="P98" s="35">
        <f>P76+P77+P78+P79+P82+P83+P85+P86+P87+P73+P75</f>
        <v>120.7</v>
      </c>
      <c r="Q98" s="33"/>
    </row>
    <row r="99" spans="1:17" s="2" customFormat="1" ht="20.100000000000001" customHeight="1">
      <c r="A99" s="7" t="s">
        <v>62</v>
      </c>
      <c r="B99" s="5">
        <v>450</v>
      </c>
      <c r="C99" s="34"/>
      <c r="D99" s="34"/>
      <c r="E99" s="53">
        <v>18503.5</v>
      </c>
      <c r="F99" s="35">
        <f>SUM(F94:F98)</f>
        <v>4247.6660000000002</v>
      </c>
      <c r="G99" s="35">
        <f>SUM(G94:G98)</f>
        <v>3739.8999999999996</v>
      </c>
      <c r="H99" s="35">
        <f t="shared" si="5"/>
        <v>88.045999850270704</v>
      </c>
      <c r="I99" s="35">
        <f>SUM(I94:I98)</f>
        <v>4207.866</v>
      </c>
      <c r="J99" s="35">
        <f t="shared" si="7"/>
        <v>5890.51</v>
      </c>
      <c r="K99" s="35">
        <f t="shared" si="1"/>
        <v>139.9880604562978</v>
      </c>
      <c r="L99" s="35">
        <v>9257</v>
      </c>
      <c r="M99" s="35">
        <f>SUM(M94:M98)</f>
        <v>9630.41</v>
      </c>
      <c r="N99" s="35">
        <f t="shared" si="8"/>
        <v>104.03381225018904</v>
      </c>
      <c r="O99" s="35">
        <f>SUM(O94:O98)</f>
        <v>4097.366</v>
      </c>
      <c r="P99" s="35">
        <f>SUM(P94:P98)</f>
        <v>4123.5660000000007</v>
      </c>
      <c r="Q99" s="33"/>
    </row>
    <row r="100" spans="1:17" s="2" customFormat="1" ht="16.899999999999999" customHeight="1">
      <c r="A100" s="67" t="s">
        <v>64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6"/>
      <c r="Q100" s="33"/>
    </row>
    <row r="101" spans="1:17" s="2" customFormat="1" ht="20.100000000000001" customHeight="1">
      <c r="A101" s="7" t="s">
        <v>77</v>
      </c>
      <c r="B101" s="5">
        <v>500</v>
      </c>
      <c r="C101" s="34"/>
      <c r="D101" s="34"/>
      <c r="E101" s="35"/>
      <c r="F101" s="34"/>
      <c r="G101" s="34"/>
      <c r="H101" s="34"/>
      <c r="I101" s="34"/>
      <c r="J101" s="34"/>
      <c r="K101" s="35"/>
      <c r="L101" s="35"/>
      <c r="M101" s="35">
        <v>59</v>
      </c>
      <c r="N101" s="34"/>
      <c r="O101" s="35">
        <f>SUM(O102)</f>
        <v>0</v>
      </c>
      <c r="P101" s="35">
        <f>SUM(P102)</f>
        <v>0</v>
      </c>
      <c r="Q101" s="33"/>
    </row>
    <row r="102" spans="1:17" s="2" customFormat="1" ht="20.100000000000001" customHeight="1">
      <c r="A102" s="7" t="s">
        <v>63</v>
      </c>
      <c r="B102" s="41">
        <v>501</v>
      </c>
      <c r="C102" s="34"/>
      <c r="D102" s="34"/>
      <c r="E102" s="35">
        <v>0</v>
      </c>
      <c r="F102" s="34"/>
      <c r="G102" s="34"/>
      <c r="H102" s="34"/>
      <c r="I102" s="34"/>
      <c r="J102" s="34"/>
      <c r="K102" s="34"/>
      <c r="L102" s="34"/>
      <c r="M102" s="34">
        <v>59</v>
      </c>
      <c r="N102" s="34"/>
      <c r="O102" s="35"/>
      <c r="P102" s="35"/>
      <c r="Q102" s="33"/>
    </row>
    <row r="103" spans="1:17" s="2" customFormat="1" ht="20.100000000000001" customHeight="1">
      <c r="A103" s="9" t="s">
        <v>57</v>
      </c>
      <c r="B103" s="31">
        <v>510</v>
      </c>
      <c r="C103" s="54">
        <f>SUM(C104:C109)</f>
        <v>0</v>
      </c>
      <c r="D103" s="54">
        <f>SUM(D104:D109)</f>
        <v>0</v>
      </c>
      <c r="E103" s="35"/>
      <c r="F103" s="53">
        <f>SUM(F104:F109)</f>
        <v>0</v>
      </c>
      <c r="G103" s="53"/>
      <c r="H103" s="53"/>
      <c r="I103" s="53">
        <f>SUM(I104:I109)</f>
        <v>0</v>
      </c>
      <c r="J103" s="35">
        <f>M103-G103</f>
        <v>533.6</v>
      </c>
      <c r="K103" s="53"/>
      <c r="L103" s="53"/>
      <c r="M103" s="53">
        <v>533.6</v>
      </c>
      <c r="N103" s="53"/>
      <c r="O103" s="53">
        <f>SUM(O104:O109)</f>
        <v>0</v>
      </c>
      <c r="P103" s="53">
        <f>SUM(P104:P109)</f>
        <v>0</v>
      </c>
      <c r="Q103" s="33"/>
    </row>
    <row r="104" spans="1:17" s="2" customFormat="1" ht="20.100000000000001" customHeight="1">
      <c r="A104" s="7" t="s">
        <v>0</v>
      </c>
      <c r="B104" s="42">
        <v>511</v>
      </c>
      <c r="C104" s="34"/>
      <c r="D104" s="34"/>
      <c r="E104" s="35">
        <v>0</v>
      </c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3"/>
    </row>
    <row r="105" spans="1:17" s="2" customFormat="1" ht="20.100000000000001" customHeight="1">
      <c r="A105" s="7" t="s">
        <v>1</v>
      </c>
      <c r="B105" s="43">
        <v>512</v>
      </c>
      <c r="C105" s="34"/>
      <c r="D105" s="34"/>
      <c r="E105" s="35">
        <v>0</v>
      </c>
      <c r="F105" s="35"/>
      <c r="G105" s="35"/>
      <c r="H105" s="35"/>
      <c r="I105" s="35"/>
      <c r="J105" s="35"/>
      <c r="K105" s="35"/>
      <c r="L105" s="35"/>
      <c r="M105" s="35">
        <v>484.3</v>
      </c>
      <c r="N105" s="35"/>
      <c r="O105" s="35"/>
      <c r="P105" s="35"/>
      <c r="Q105" s="33"/>
    </row>
    <row r="106" spans="1:17" s="2" customFormat="1" ht="20.100000000000001" customHeight="1">
      <c r="A106" s="7" t="s">
        <v>12</v>
      </c>
      <c r="B106" s="42">
        <v>513</v>
      </c>
      <c r="C106" s="34"/>
      <c r="D106" s="34"/>
      <c r="E106" s="35">
        <v>0</v>
      </c>
      <c r="F106" s="35"/>
      <c r="G106" s="35"/>
      <c r="H106" s="35"/>
      <c r="I106" s="35"/>
      <c r="J106" s="35"/>
      <c r="K106" s="35"/>
      <c r="L106" s="35"/>
      <c r="M106" s="35">
        <v>49.3</v>
      </c>
      <c r="N106" s="35"/>
      <c r="O106" s="35"/>
      <c r="P106" s="35"/>
      <c r="Q106" s="33"/>
    </row>
    <row r="107" spans="1:17" s="2" customFormat="1" ht="20.100000000000001" customHeight="1">
      <c r="A107" s="7" t="s">
        <v>2</v>
      </c>
      <c r="B107" s="43">
        <v>514</v>
      </c>
      <c r="C107" s="34"/>
      <c r="D107" s="34"/>
      <c r="E107" s="35">
        <v>0</v>
      </c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3"/>
    </row>
    <row r="108" spans="1:17" s="2" customFormat="1" ht="18" customHeight="1">
      <c r="A108" s="7" t="s">
        <v>114</v>
      </c>
      <c r="B108" s="42">
        <v>515</v>
      </c>
      <c r="C108" s="34"/>
      <c r="D108" s="34"/>
      <c r="E108" s="35">
        <f>SUM(F108:P108)-(G108+H108)</f>
        <v>0</v>
      </c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3"/>
    </row>
    <row r="109" spans="1:17" s="2" customFormat="1" ht="20.100000000000001" customHeight="1">
      <c r="A109" s="7" t="s">
        <v>30</v>
      </c>
      <c r="B109" s="44">
        <v>516</v>
      </c>
      <c r="C109" s="34"/>
      <c r="D109" s="34"/>
      <c r="E109" s="35">
        <f>SUM(F109:P109)-(G109+H109)</f>
        <v>0</v>
      </c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3"/>
    </row>
    <row r="110" spans="1:17" s="2" customFormat="1" ht="16.899999999999999" customHeight="1">
      <c r="A110" s="67" t="s">
        <v>76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6"/>
      <c r="Q110" s="33"/>
    </row>
    <row r="111" spans="1:17" s="2" customFormat="1" ht="20.100000000000001" customHeight="1">
      <c r="A111" s="7" t="s">
        <v>78</v>
      </c>
      <c r="B111" s="47">
        <v>600</v>
      </c>
      <c r="C111" s="34">
        <f>SUM(C112:C115)</f>
        <v>0</v>
      </c>
      <c r="D111" s="34">
        <f>SUM(D112:D115)</f>
        <v>0</v>
      </c>
      <c r="E111" s="35">
        <v>20</v>
      </c>
      <c r="F111" s="35">
        <f>SUM(F112:F115)</f>
        <v>2</v>
      </c>
      <c r="G111" s="35">
        <f>SUM(G112:G115)</f>
        <v>16.8</v>
      </c>
      <c r="H111" s="35">
        <f t="shared" si="5"/>
        <v>840</v>
      </c>
      <c r="I111" s="35">
        <f>SUM(I112:I115)</f>
        <v>2</v>
      </c>
      <c r="J111" s="35">
        <f>M111-G111</f>
        <v>34.400000000000006</v>
      </c>
      <c r="K111" s="35">
        <f t="shared" si="1"/>
        <v>1720.0000000000002</v>
      </c>
      <c r="L111" s="35">
        <v>10</v>
      </c>
      <c r="M111" s="35">
        <v>51.2</v>
      </c>
      <c r="N111" s="35">
        <f>(M111/L111)*100</f>
        <v>512</v>
      </c>
      <c r="O111" s="35">
        <f>SUM(O112:O115)</f>
        <v>2</v>
      </c>
      <c r="P111" s="35">
        <f>SUM(P112:P115)</f>
        <v>2</v>
      </c>
      <c r="Q111" s="33"/>
    </row>
    <row r="112" spans="1:17" s="2" customFormat="1" ht="20.100000000000001" customHeight="1">
      <c r="A112" s="38" t="s">
        <v>79</v>
      </c>
      <c r="B112" s="44">
        <v>601</v>
      </c>
      <c r="C112" s="34"/>
      <c r="D112" s="34"/>
      <c r="E112" s="35">
        <f>SUM(F112:P112)-(G112+H112)</f>
        <v>0</v>
      </c>
      <c r="F112" s="35"/>
      <c r="G112" s="35"/>
      <c r="H112" s="35"/>
      <c r="I112" s="35"/>
      <c r="J112" s="35"/>
      <c r="K112" s="35"/>
      <c r="L112" s="35">
        <v>0</v>
      </c>
      <c r="M112" s="35"/>
      <c r="N112" s="35"/>
      <c r="O112" s="35"/>
      <c r="P112" s="35"/>
      <c r="Q112" s="33"/>
    </row>
    <row r="113" spans="1:17" s="2" customFormat="1" ht="20.100000000000001" customHeight="1">
      <c r="A113" s="38" t="s">
        <v>80</v>
      </c>
      <c r="B113" s="44">
        <v>602</v>
      </c>
      <c r="C113" s="34"/>
      <c r="D113" s="34"/>
      <c r="E113" s="35">
        <f>SUM(F113:P113)-(G113+H113)</f>
        <v>0</v>
      </c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3"/>
    </row>
    <row r="114" spans="1:17" s="2" customFormat="1" ht="20.100000000000001" customHeight="1">
      <c r="A114" s="38" t="s">
        <v>81</v>
      </c>
      <c r="B114" s="44">
        <v>603</v>
      </c>
      <c r="C114" s="34"/>
      <c r="D114" s="34"/>
      <c r="E114" s="35">
        <v>20</v>
      </c>
      <c r="F114" s="35">
        <v>2</v>
      </c>
      <c r="G114" s="35">
        <v>16.8</v>
      </c>
      <c r="H114" s="35">
        <f t="shared" si="5"/>
        <v>840</v>
      </c>
      <c r="I114" s="35">
        <v>2</v>
      </c>
      <c r="J114" s="35">
        <f>M114-G114</f>
        <v>34.400000000000006</v>
      </c>
      <c r="K114" s="35">
        <f t="shared" si="1"/>
        <v>1720.0000000000002</v>
      </c>
      <c r="L114" s="35">
        <v>10</v>
      </c>
      <c r="M114" s="35">
        <v>51.2</v>
      </c>
      <c r="N114" s="35">
        <f>(M114/L114)*100</f>
        <v>512</v>
      </c>
      <c r="O114" s="35">
        <v>2</v>
      </c>
      <c r="P114" s="35">
        <v>2</v>
      </c>
      <c r="Q114" s="33"/>
    </row>
    <row r="115" spans="1:17" s="2" customFormat="1" ht="20.100000000000001" customHeight="1">
      <c r="A115" s="7" t="s">
        <v>139</v>
      </c>
      <c r="B115" s="47">
        <v>610</v>
      </c>
      <c r="C115" s="34"/>
      <c r="D115" s="34"/>
      <c r="E115" s="35">
        <f t="shared" ref="E115:E120" si="9">SUM(F115:P115)-(G115+H115)</f>
        <v>0</v>
      </c>
      <c r="F115" s="35"/>
      <c r="G115" s="35"/>
      <c r="H115" s="35"/>
      <c r="I115" s="35"/>
      <c r="J115" s="35">
        <f>M115-G115</f>
        <v>0</v>
      </c>
      <c r="K115" s="35"/>
      <c r="L115" s="35"/>
      <c r="M115" s="35">
        <v>0</v>
      </c>
      <c r="N115" s="35"/>
      <c r="O115" s="35"/>
      <c r="P115" s="35"/>
      <c r="Q115" s="33"/>
    </row>
    <row r="116" spans="1:17" s="2" customFormat="1" ht="20.100000000000001" customHeight="1">
      <c r="A116" s="7" t="s">
        <v>82</v>
      </c>
      <c r="B116" s="47">
        <v>620</v>
      </c>
      <c r="C116" s="34">
        <f>SUM(C117:C120)</f>
        <v>0</v>
      </c>
      <c r="D116" s="34">
        <f>SUM(D117:D120)</f>
        <v>0</v>
      </c>
      <c r="E116" s="35"/>
      <c r="F116" s="35">
        <f>SUM(F117:F120)</f>
        <v>0</v>
      </c>
      <c r="G116" s="35"/>
      <c r="H116" s="35"/>
      <c r="I116" s="35">
        <f>SUM(I117:I120)</f>
        <v>0</v>
      </c>
      <c r="J116" s="35">
        <f>M116-G116</f>
        <v>0</v>
      </c>
      <c r="K116" s="35"/>
      <c r="L116" s="35">
        <f>SUM(L117:L120)</f>
        <v>0</v>
      </c>
      <c r="M116" s="35"/>
      <c r="N116" s="35"/>
      <c r="O116" s="35">
        <f>SUM(O117:O120)</f>
        <v>0</v>
      </c>
      <c r="P116" s="35">
        <f>SUM(P117:P120)</f>
        <v>0</v>
      </c>
      <c r="Q116" s="33"/>
    </row>
    <row r="117" spans="1:17" s="2" customFormat="1" ht="20.100000000000001" customHeight="1">
      <c r="A117" s="38" t="s">
        <v>79</v>
      </c>
      <c r="B117" s="44">
        <v>621</v>
      </c>
      <c r="C117" s="34"/>
      <c r="D117" s="34"/>
      <c r="E117" s="35">
        <f t="shared" si="9"/>
        <v>0</v>
      </c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3"/>
    </row>
    <row r="118" spans="1:17" s="2" customFormat="1" ht="18.600000000000001" customHeight="1">
      <c r="A118" s="38" t="s">
        <v>80</v>
      </c>
      <c r="B118" s="44">
        <v>622</v>
      </c>
      <c r="C118" s="34"/>
      <c r="D118" s="34"/>
      <c r="E118" s="35">
        <f t="shared" si="9"/>
        <v>0</v>
      </c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3"/>
    </row>
    <row r="119" spans="1:17" s="2" customFormat="1" ht="18.600000000000001" customHeight="1">
      <c r="A119" s="38" t="s">
        <v>81</v>
      </c>
      <c r="B119" s="44">
        <v>623</v>
      </c>
      <c r="C119" s="34"/>
      <c r="D119" s="34"/>
      <c r="E119" s="35">
        <f t="shared" si="9"/>
        <v>0</v>
      </c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3"/>
    </row>
    <row r="120" spans="1:17" s="2" customFormat="1" ht="20.100000000000001" customHeight="1">
      <c r="A120" s="7" t="s">
        <v>33</v>
      </c>
      <c r="B120" s="47">
        <v>630</v>
      </c>
      <c r="C120" s="34"/>
      <c r="D120" s="34"/>
      <c r="E120" s="35">
        <f t="shared" si="9"/>
        <v>0</v>
      </c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3"/>
    </row>
    <row r="121" spans="1:17" ht="20.100000000000001" customHeight="1">
      <c r="A121" s="9" t="s">
        <v>9</v>
      </c>
      <c r="B121" s="10">
        <v>700</v>
      </c>
      <c r="C121" s="54">
        <f>SUM(C38+C39+C41+C89+C101+C111)</f>
        <v>0</v>
      </c>
      <c r="D121" s="54">
        <f>SUM(D38+D39+D41+D89+D101+D111)</f>
        <v>0</v>
      </c>
      <c r="E121" s="35">
        <v>18333.7</v>
      </c>
      <c r="F121" s="53">
        <f>F38+F39+F41+F89+F101+F111+F42+F45</f>
        <v>4243.8</v>
      </c>
      <c r="G121" s="53">
        <f>G38+G39+G41+G89+G101+G111+G42+G45</f>
        <v>4091.8</v>
      </c>
      <c r="H121" s="35">
        <f t="shared" si="5"/>
        <v>96.418304349875115</v>
      </c>
      <c r="I121" s="53">
        <f>I38+I39+I41+I89+I101+I111+I42+I45</f>
        <v>4234.8</v>
      </c>
      <c r="J121" s="53">
        <f>J38+J39+J41+J89+J101+J111+J42+J45</f>
        <v>-1939</v>
      </c>
      <c r="K121" s="35">
        <f>(J121/I121)*100</f>
        <v>-45.787286294512135</v>
      </c>
      <c r="L121" s="53">
        <v>9087.1</v>
      </c>
      <c r="M121" s="53">
        <v>9787</v>
      </c>
      <c r="N121" s="35">
        <f>(M121/L121)*100</f>
        <v>107.70212719129316</v>
      </c>
      <c r="O121" s="53">
        <f>O38+O39+O41+O89+O101+O111+O42+O45</f>
        <v>4015.3</v>
      </c>
      <c r="P121" s="53">
        <f>P38+P39+P41+P89+P101+P111+P42+P45</f>
        <v>4039.2</v>
      </c>
      <c r="Q121" s="33"/>
    </row>
    <row r="122" spans="1:17" ht="20.100000000000001" customHeight="1">
      <c r="A122" s="9" t="s">
        <v>17</v>
      </c>
      <c r="B122" s="10">
        <v>800</v>
      </c>
      <c r="C122" s="54">
        <f>C48+C52+C53+C68+C69+C70+C72+C73+C74+C103+C116</f>
        <v>0</v>
      </c>
      <c r="D122" s="54">
        <f>D48+D52+D53+D68+D69+D70+D72+D73+D74+D103+D116</f>
        <v>0</v>
      </c>
      <c r="E122" s="35">
        <v>18503.7</v>
      </c>
      <c r="F122" s="53">
        <f>F48+F52+F53+F68+F69+F70+F72+F73+F74+F103+F116</f>
        <v>4182.2660000000005</v>
      </c>
      <c r="G122" s="53">
        <f>G48+G52+G53+G68+G69+G70+G72+G73+G74+G103+G116</f>
        <v>3720.3</v>
      </c>
      <c r="H122" s="35">
        <f t="shared" si="5"/>
        <v>88.954169820857871</v>
      </c>
      <c r="I122" s="53">
        <f>I48+I52+I53+I68+I69+I70+I72+I73+I74+I103+I116</f>
        <v>4129.866</v>
      </c>
      <c r="J122" s="53">
        <f>J48+J52+J53+J68+J69+J70+J72+J73+J74+J103+J116</f>
        <v>6262.3</v>
      </c>
      <c r="K122" s="35">
        <f>(J122/I122)*100</f>
        <v>151.63445981056046</v>
      </c>
      <c r="L122" s="53">
        <v>9087.1</v>
      </c>
      <c r="M122" s="53">
        <v>9630.4</v>
      </c>
      <c r="N122" s="35">
        <f>(M122/L122)*100</f>
        <v>105.97880511934498</v>
      </c>
      <c r="O122" s="53">
        <f>O48+O52+O53+O68+O69+O70+O72+O73+O74+O103+O116+O71</f>
        <v>4097.366</v>
      </c>
      <c r="P122" s="53">
        <f>P48+P52+P53+P68+P69+P70+P72+P73+P74+P103+P116+P71</f>
        <v>4123.5660000000007</v>
      </c>
      <c r="Q122" s="33"/>
    </row>
    <row r="123" spans="1:17" ht="19.5" customHeight="1">
      <c r="A123" s="7" t="s">
        <v>65</v>
      </c>
      <c r="B123" s="8">
        <v>850</v>
      </c>
      <c r="C123" s="34"/>
      <c r="D123" s="34"/>
      <c r="E123" s="35">
        <v>-169.9</v>
      </c>
      <c r="F123" s="35">
        <f>F121-F122</f>
        <v>61.533999999999651</v>
      </c>
      <c r="G123" s="35">
        <f>G121-G122</f>
        <v>371.5</v>
      </c>
      <c r="H123" s="35">
        <f>(G123/F123)*100</f>
        <v>603.73127051711583</v>
      </c>
      <c r="I123" s="35">
        <f>I121-I122</f>
        <v>104.9340000000002</v>
      </c>
      <c r="J123" s="35">
        <f>M123-G123</f>
        <v>-214.89999999999964</v>
      </c>
      <c r="K123" s="35">
        <f>(J123/I123)*100</f>
        <v>-204.79539520079214</v>
      </c>
      <c r="L123" s="35">
        <f>L121-L122</f>
        <v>0</v>
      </c>
      <c r="M123" s="35">
        <f>M121-M122</f>
        <v>156.60000000000036</v>
      </c>
      <c r="N123" s="35"/>
      <c r="O123" s="35">
        <f>O121-O122</f>
        <v>-82.065999999999804</v>
      </c>
      <c r="P123" s="35">
        <f>P121-P122</f>
        <v>-84.366000000000895</v>
      </c>
      <c r="Q123" s="33"/>
    </row>
    <row r="124" spans="1:17" ht="21" customHeight="1">
      <c r="A124" s="67" t="s">
        <v>66</v>
      </c>
      <c r="B124" s="55"/>
      <c r="C124" s="46"/>
      <c r="D124" s="46"/>
      <c r="E124" s="37"/>
      <c r="F124" s="37" t="s">
        <v>69</v>
      </c>
      <c r="G124" s="37"/>
      <c r="H124" s="37"/>
      <c r="I124" s="37" t="s">
        <v>70</v>
      </c>
      <c r="J124" s="37"/>
      <c r="K124" s="37"/>
      <c r="L124" s="37"/>
      <c r="M124" s="37"/>
      <c r="N124" s="37"/>
      <c r="O124" s="37" t="s">
        <v>67</v>
      </c>
      <c r="P124" s="37" t="s">
        <v>68</v>
      </c>
      <c r="Q124" s="45"/>
    </row>
    <row r="125" spans="1:17" ht="15.6" customHeight="1">
      <c r="A125" s="7" t="s">
        <v>85</v>
      </c>
      <c r="B125" s="8">
        <v>900</v>
      </c>
      <c r="C125" s="34"/>
      <c r="D125" s="34"/>
      <c r="E125" s="34"/>
      <c r="F125" s="49">
        <v>154.75</v>
      </c>
      <c r="G125" s="49"/>
      <c r="H125" s="49"/>
      <c r="I125" s="34"/>
      <c r="J125" s="34"/>
      <c r="K125" s="34"/>
      <c r="L125" s="49">
        <v>151.25</v>
      </c>
      <c r="M125" s="49">
        <v>151.25</v>
      </c>
      <c r="N125" s="49"/>
      <c r="O125" s="35"/>
      <c r="P125" s="49"/>
      <c r="Q125" s="45"/>
    </row>
    <row r="126" spans="1:17" ht="19.5" customHeight="1">
      <c r="A126" s="7" t="s">
        <v>71</v>
      </c>
      <c r="B126" s="8">
        <v>910</v>
      </c>
      <c r="C126" s="34"/>
      <c r="D126" s="34"/>
      <c r="E126" s="34"/>
      <c r="F126" s="35">
        <v>5559.3</v>
      </c>
      <c r="G126" s="35"/>
      <c r="H126" s="35"/>
      <c r="I126" s="34"/>
      <c r="J126" s="34"/>
      <c r="K126" s="34"/>
      <c r="L126" s="35">
        <v>8112.4</v>
      </c>
      <c r="M126" s="35">
        <v>8148.2</v>
      </c>
      <c r="N126" s="35"/>
      <c r="O126" s="34"/>
      <c r="P126" s="35"/>
      <c r="Q126" s="45"/>
    </row>
    <row r="127" spans="1:17" ht="19.5" customHeight="1">
      <c r="A127" s="7" t="s">
        <v>72</v>
      </c>
      <c r="B127" s="8">
        <v>920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 t="s">
        <v>116</v>
      </c>
      <c r="N127" s="34"/>
      <c r="O127" s="34"/>
      <c r="P127" s="34">
        <v>0</v>
      </c>
      <c r="Q127" s="45"/>
    </row>
    <row r="128" spans="1:17" ht="19.5" customHeight="1">
      <c r="A128" s="7" t="s">
        <v>88</v>
      </c>
      <c r="B128" s="8">
        <v>930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>
        <f>-S126</f>
        <v>0</v>
      </c>
      <c r="N128" s="34"/>
      <c r="O128" s="34"/>
      <c r="P128" s="34">
        <v>0</v>
      </c>
      <c r="Q128" s="45"/>
    </row>
    <row r="129" spans="1:16" ht="20.100000000000001" customHeight="1">
      <c r="A129" s="26" t="s">
        <v>134</v>
      </c>
      <c r="B129" s="1"/>
      <c r="C129" s="65" t="s">
        <v>27</v>
      </c>
      <c r="D129" s="65"/>
      <c r="E129" s="65"/>
      <c r="F129" s="12"/>
      <c r="G129" s="12"/>
      <c r="H129" s="12"/>
      <c r="I129" s="66" t="s">
        <v>135</v>
      </c>
      <c r="J129" s="66"/>
      <c r="K129" s="66"/>
      <c r="L129" s="66"/>
      <c r="M129" s="66"/>
      <c r="N129" s="66"/>
      <c r="O129" s="66"/>
      <c r="P129" s="66"/>
    </row>
    <row r="130" spans="1:16" ht="20.100000000000001" customHeight="1">
      <c r="A130" s="17"/>
      <c r="C130" s="19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1:16">
      <c r="A131" s="17"/>
      <c r="C131" s="19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1:16">
      <c r="A132" s="17"/>
      <c r="C132" s="19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1:16">
      <c r="A133" s="17"/>
      <c r="C133" s="19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1:16">
      <c r="A134" s="17"/>
      <c r="C134" s="19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1:16">
      <c r="A135" s="17"/>
      <c r="C135" s="19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1:16">
      <c r="A136" s="17"/>
      <c r="C136" s="19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1:16">
      <c r="A137" s="17"/>
      <c r="C137" s="19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1:16">
      <c r="A138" s="17"/>
      <c r="C138" s="19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1:16">
      <c r="A139" s="17"/>
      <c r="C139" s="19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1:16">
      <c r="A140" s="17"/>
      <c r="C140" s="19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1:16">
      <c r="A141" s="17"/>
      <c r="C141" s="19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1:16">
      <c r="A142" s="17"/>
      <c r="C142" s="19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1:16">
      <c r="A143" s="17"/>
      <c r="C143" s="19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1:16">
      <c r="A144" s="17"/>
      <c r="C144" s="19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1:16">
      <c r="A145" s="17"/>
      <c r="C145" s="19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1:16">
      <c r="A146" s="17"/>
      <c r="C146" s="19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1:16">
      <c r="A147" s="17"/>
      <c r="C147" s="19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1:16">
      <c r="A148" s="17"/>
      <c r="C148" s="19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1:16">
      <c r="A149" s="17"/>
      <c r="C149" s="19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1:16">
      <c r="A150" s="17"/>
      <c r="C150" s="19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1:16">
      <c r="A151" s="17"/>
      <c r="C151" s="19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1:16">
      <c r="A152" s="17"/>
      <c r="C152" s="19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1:16">
      <c r="A153" s="17"/>
      <c r="C153" s="19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1:16">
      <c r="A154" s="17"/>
      <c r="C154" s="19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1:16">
      <c r="A155" s="17"/>
      <c r="C155" s="19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1:16">
      <c r="A156" s="17"/>
      <c r="C156" s="19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1:16">
      <c r="A157" s="17"/>
      <c r="C157" s="19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1:16">
      <c r="A158" s="17"/>
      <c r="C158" s="19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1:16">
      <c r="A159" s="17"/>
      <c r="C159" s="19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1:16">
      <c r="A160" s="17"/>
      <c r="C160" s="19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1:16">
      <c r="A161" s="17"/>
      <c r="C161" s="19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1:16">
      <c r="A162" s="17"/>
      <c r="C162" s="19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spans="1:16">
      <c r="A163" s="17"/>
      <c r="C163" s="19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 spans="1:16">
      <c r="A164" s="17"/>
      <c r="C164" s="19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  <row r="165" spans="1:16">
      <c r="A165" s="17"/>
      <c r="C165" s="19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</row>
    <row r="166" spans="1:16">
      <c r="A166" s="17"/>
      <c r="C166" s="19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</row>
    <row r="167" spans="1:16">
      <c r="A167" s="17"/>
      <c r="C167" s="19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</row>
    <row r="168" spans="1:16">
      <c r="A168" s="17"/>
      <c r="C168" s="19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</row>
    <row r="169" spans="1:16">
      <c r="A169" s="17"/>
      <c r="C169" s="19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</row>
    <row r="170" spans="1:16">
      <c r="A170" s="17"/>
      <c r="C170" s="19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 spans="1:16">
      <c r="A171" s="23"/>
    </row>
    <row r="172" spans="1:16">
      <c r="A172" s="23"/>
    </row>
    <row r="173" spans="1:16">
      <c r="A173" s="23"/>
    </row>
    <row r="174" spans="1:16">
      <c r="A174" s="23"/>
    </row>
    <row r="175" spans="1:16">
      <c r="A175" s="23"/>
    </row>
    <row r="176" spans="1:16">
      <c r="A176" s="23"/>
    </row>
    <row r="177" spans="1:1">
      <c r="A177" s="23"/>
    </row>
    <row r="178" spans="1:1">
      <c r="A178" s="23"/>
    </row>
    <row r="179" spans="1:1">
      <c r="A179" s="23"/>
    </row>
    <row r="180" spans="1:1">
      <c r="A180" s="23"/>
    </row>
    <row r="181" spans="1:1">
      <c r="A181" s="23"/>
    </row>
    <row r="182" spans="1:1">
      <c r="A182" s="23"/>
    </row>
    <row r="183" spans="1:1">
      <c r="A183" s="23"/>
    </row>
    <row r="184" spans="1:1">
      <c r="A184" s="23"/>
    </row>
    <row r="185" spans="1:1">
      <c r="A185" s="23"/>
    </row>
    <row r="186" spans="1:1">
      <c r="A186" s="23"/>
    </row>
    <row r="187" spans="1:1">
      <c r="A187" s="23"/>
    </row>
    <row r="188" spans="1:1">
      <c r="A188" s="23"/>
    </row>
    <row r="189" spans="1:1">
      <c r="A189" s="23"/>
    </row>
    <row r="190" spans="1:1">
      <c r="A190" s="23"/>
    </row>
    <row r="191" spans="1:1">
      <c r="A191" s="23"/>
    </row>
    <row r="192" spans="1:1">
      <c r="A192" s="23"/>
    </row>
    <row r="193" spans="1:1">
      <c r="A193" s="23"/>
    </row>
    <row r="194" spans="1:1">
      <c r="A194" s="23"/>
    </row>
    <row r="195" spans="1:1">
      <c r="A195" s="23"/>
    </row>
    <row r="196" spans="1:1">
      <c r="A196" s="23"/>
    </row>
    <row r="197" spans="1:1">
      <c r="A197" s="23"/>
    </row>
    <row r="198" spans="1:1">
      <c r="A198" s="23"/>
    </row>
    <row r="199" spans="1:1">
      <c r="A199" s="23"/>
    </row>
    <row r="200" spans="1:1">
      <c r="A200" s="23"/>
    </row>
    <row r="201" spans="1:1">
      <c r="A201" s="23"/>
    </row>
    <row r="202" spans="1:1">
      <c r="A202" s="23"/>
    </row>
    <row r="203" spans="1:1">
      <c r="A203" s="23"/>
    </row>
    <row r="204" spans="1:1">
      <c r="A204" s="23"/>
    </row>
    <row r="205" spans="1:1">
      <c r="A205" s="23"/>
    </row>
    <row r="206" spans="1:1">
      <c r="A206" s="23"/>
    </row>
    <row r="207" spans="1:1">
      <c r="A207" s="23"/>
    </row>
    <row r="208" spans="1:1">
      <c r="A208" s="23"/>
    </row>
    <row r="209" spans="1:1">
      <c r="A209" s="23"/>
    </row>
    <row r="210" spans="1:1">
      <c r="A210" s="23"/>
    </row>
    <row r="211" spans="1:1">
      <c r="A211" s="23"/>
    </row>
    <row r="212" spans="1:1">
      <c r="A212" s="23"/>
    </row>
    <row r="213" spans="1:1">
      <c r="A213" s="23"/>
    </row>
    <row r="214" spans="1:1">
      <c r="A214" s="23"/>
    </row>
    <row r="215" spans="1:1">
      <c r="A215" s="23"/>
    </row>
    <row r="216" spans="1:1">
      <c r="A216" s="23"/>
    </row>
    <row r="217" spans="1:1">
      <c r="A217" s="23"/>
    </row>
    <row r="218" spans="1:1">
      <c r="A218" s="23"/>
    </row>
    <row r="219" spans="1:1">
      <c r="A219" s="23"/>
    </row>
    <row r="220" spans="1:1">
      <c r="A220" s="23"/>
    </row>
    <row r="221" spans="1:1">
      <c r="A221" s="23"/>
    </row>
    <row r="222" spans="1:1">
      <c r="A222" s="23"/>
    </row>
    <row r="223" spans="1:1">
      <c r="A223" s="23"/>
    </row>
    <row r="224" spans="1:1">
      <c r="A224" s="23"/>
    </row>
    <row r="225" spans="1:1">
      <c r="A225" s="23"/>
    </row>
    <row r="226" spans="1:1">
      <c r="A226" s="23"/>
    </row>
    <row r="227" spans="1:1">
      <c r="A227" s="23"/>
    </row>
    <row r="228" spans="1:1">
      <c r="A228" s="23"/>
    </row>
    <row r="229" spans="1:1">
      <c r="A229" s="23"/>
    </row>
    <row r="230" spans="1:1">
      <c r="A230" s="23"/>
    </row>
    <row r="231" spans="1:1">
      <c r="A231" s="23"/>
    </row>
    <row r="232" spans="1:1">
      <c r="A232" s="23"/>
    </row>
    <row r="233" spans="1:1">
      <c r="A233" s="23"/>
    </row>
    <row r="234" spans="1:1">
      <c r="A234" s="23"/>
    </row>
    <row r="235" spans="1:1">
      <c r="A235" s="23"/>
    </row>
    <row r="236" spans="1:1">
      <c r="A236" s="23"/>
    </row>
    <row r="237" spans="1:1">
      <c r="A237" s="23"/>
    </row>
    <row r="238" spans="1:1">
      <c r="A238" s="23"/>
    </row>
    <row r="239" spans="1:1">
      <c r="A239" s="23"/>
    </row>
    <row r="240" spans="1:1">
      <c r="A240" s="23"/>
    </row>
    <row r="241" spans="1:1">
      <c r="A241" s="23"/>
    </row>
    <row r="242" spans="1:1">
      <c r="A242" s="23"/>
    </row>
    <row r="243" spans="1:1">
      <c r="A243" s="23"/>
    </row>
    <row r="244" spans="1:1">
      <c r="A244" s="23"/>
    </row>
    <row r="245" spans="1:1">
      <c r="A245" s="23"/>
    </row>
    <row r="246" spans="1:1">
      <c r="A246" s="23"/>
    </row>
    <row r="247" spans="1:1">
      <c r="A247" s="23"/>
    </row>
    <row r="248" spans="1:1">
      <c r="A248" s="23"/>
    </row>
    <row r="249" spans="1:1">
      <c r="A249" s="23"/>
    </row>
    <row r="250" spans="1:1">
      <c r="A250" s="23"/>
    </row>
    <row r="251" spans="1:1">
      <c r="A251" s="23"/>
    </row>
    <row r="252" spans="1:1">
      <c r="A252" s="23"/>
    </row>
    <row r="253" spans="1:1">
      <c r="A253" s="23"/>
    </row>
    <row r="254" spans="1:1">
      <c r="A254" s="23"/>
    </row>
    <row r="255" spans="1:1">
      <c r="A255" s="23"/>
    </row>
    <row r="256" spans="1:1">
      <c r="A256" s="23"/>
    </row>
    <row r="257" spans="1:1">
      <c r="A257" s="23"/>
    </row>
    <row r="258" spans="1:1">
      <c r="A258" s="23"/>
    </row>
    <row r="259" spans="1:1">
      <c r="A259" s="23"/>
    </row>
    <row r="260" spans="1:1">
      <c r="A260" s="23"/>
    </row>
    <row r="261" spans="1:1">
      <c r="A261" s="23"/>
    </row>
    <row r="262" spans="1:1">
      <c r="A262" s="23"/>
    </row>
    <row r="263" spans="1:1">
      <c r="A263" s="23"/>
    </row>
    <row r="264" spans="1:1">
      <c r="A264" s="23"/>
    </row>
    <row r="265" spans="1:1">
      <c r="A265" s="23"/>
    </row>
    <row r="266" spans="1:1">
      <c r="A266" s="23"/>
    </row>
    <row r="267" spans="1:1">
      <c r="A267" s="23"/>
    </row>
    <row r="268" spans="1:1">
      <c r="A268" s="23"/>
    </row>
    <row r="269" spans="1:1">
      <c r="A269" s="23"/>
    </row>
    <row r="270" spans="1:1">
      <c r="A270" s="23"/>
    </row>
    <row r="271" spans="1:1">
      <c r="A271" s="23"/>
    </row>
    <row r="272" spans="1:1">
      <c r="A272" s="23"/>
    </row>
    <row r="273" spans="1:1">
      <c r="A273" s="23"/>
    </row>
    <row r="274" spans="1:1">
      <c r="A274" s="23"/>
    </row>
    <row r="275" spans="1:1">
      <c r="A275" s="23"/>
    </row>
    <row r="276" spans="1:1">
      <c r="A276" s="23"/>
    </row>
    <row r="277" spans="1:1">
      <c r="A277" s="23"/>
    </row>
    <row r="278" spans="1:1">
      <c r="A278" s="23"/>
    </row>
    <row r="279" spans="1:1">
      <c r="A279" s="23"/>
    </row>
    <row r="280" spans="1:1">
      <c r="A280" s="23"/>
    </row>
    <row r="281" spans="1:1">
      <c r="A281" s="23"/>
    </row>
    <row r="282" spans="1:1">
      <c r="A282" s="23"/>
    </row>
    <row r="283" spans="1:1">
      <c r="A283" s="23"/>
    </row>
    <row r="284" spans="1:1">
      <c r="A284" s="23"/>
    </row>
    <row r="285" spans="1:1">
      <c r="A285" s="23"/>
    </row>
    <row r="286" spans="1:1">
      <c r="A286" s="23"/>
    </row>
    <row r="287" spans="1:1">
      <c r="A287" s="23"/>
    </row>
    <row r="288" spans="1:1">
      <c r="A288" s="23"/>
    </row>
    <row r="289" spans="1:1">
      <c r="A289" s="23"/>
    </row>
    <row r="290" spans="1:1">
      <c r="A290" s="23"/>
    </row>
    <row r="291" spans="1:1">
      <c r="A291" s="23"/>
    </row>
    <row r="292" spans="1:1">
      <c r="A292" s="23"/>
    </row>
    <row r="293" spans="1:1">
      <c r="A293" s="23"/>
    </row>
    <row r="294" spans="1:1">
      <c r="A294" s="23"/>
    </row>
    <row r="295" spans="1:1">
      <c r="A295" s="23"/>
    </row>
    <row r="296" spans="1:1">
      <c r="A296" s="23"/>
    </row>
    <row r="297" spans="1:1">
      <c r="A297" s="23"/>
    </row>
    <row r="298" spans="1:1">
      <c r="A298" s="23"/>
    </row>
    <row r="299" spans="1:1">
      <c r="A299" s="23"/>
    </row>
    <row r="300" spans="1:1">
      <c r="A300" s="23"/>
    </row>
    <row r="301" spans="1:1">
      <c r="A301" s="23"/>
    </row>
    <row r="302" spans="1:1">
      <c r="A302" s="23"/>
    </row>
    <row r="303" spans="1:1">
      <c r="A303" s="23"/>
    </row>
    <row r="304" spans="1:1">
      <c r="A304" s="23"/>
    </row>
    <row r="305" spans="1:1">
      <c r="A305" s="23"/>
    </row>
    <row r="306" spans="1:1">
      <c r="A306" s="23"/>
    </row>
    <row r="307" spans="1:1">
      <c r="A307" s="23"/>
    </row>
    <row r="308" spans="1:1">
      <c r="A308" s="23"/>
    </row>
    <row r="309" spans="1:1">
      <c r="A309" s="23"/>
    </row>
    <row r="310" spans="1:1">
      <c r="A310" s="23"/>
    </row>
    <row r="311" spans="1:1">
      <c r="A311" s="23"/>
    </row>
    <row r="312" spans="1:1">
      <c r="A312" s="23"/>
    </row>
    <row r="313" spans="1:1">
      <c r="A313" s="23"/>
    </row>
    <row r="314" spans="1:1">
      <c r="A314" s="23"/>
    </row>
    <row r="315" spans="1:1">
      <c r="A315" s="23"/>
    </row>
    <row r="316" spans="1:1">
      <c r="A316" s="23"/>
    </row>
    <row r="317" spans="1:1">
      <c r="A317" s="23"/>
    </row>
    <row r="318" spans="1:1">
      <c r="A318" s="23"/>
    </row>
    <row r="319" spans="1:1">
      <c r="A319" s="23"/>
    </row>
    <row r="320" spans="1:1">
      <c r="A320" s="23"/>
    </row>
    <row r="321" spans="1:1">
      <c r="A321" s="23"/>
    </row>
    <row r="322" spans="1:1">
      <c r="A322" s="23"/>
    </row>
    <row r="323" spans="1:1">
      <c r="A323" s="23"/>
    </row>
    <row r="324" spans="1:1">
      <c r="A324" s="23"/>
    </row>
    <row r="325" spans="1:1">
      <c r="A325" s="23"/>
    </row>
    <row r="326" spans="1:1">
      <c r="A326" s="23"/>
    </row>
    <row r="327" spans="1:1">
      <c r="A327" s="23"/>
    </row>
    <row r="328" spans="1:1">
      <c r="A328" s="23"/>
    </row>
    <row r="329" spans="1:1">
      <c r="A329" s="23"/>
    </row>
    <row r="330" spans="1:1">
      <c r="A330" s="23"/>
    </row>
    <row r="331" spans="1:1">
      <c r="A331" s="23"/>
    </row>
    <row r="332" spans="1:1">
      <c r="A332" s="23"/>
    </row>
    <row r="333" spans="1:1">
      <c r="A333" s="23"/>
    </row>
    <row r="334" spans="1:1">
      <c r="A334" s="23"/>
    </row>
    <row r="335" spans="1:1">
      <c r="A335" s="23"/>
    </row>
    <row r="336" spans="1:1">
      <c r="A336" s="23"/>
    </row>
    <row r="337" spans="1:1">
      <c r="A337" s="23"/>
    </row>
  </sheetData>
  <mergeCells count="36">
    <mergeCell ref="L33:N33"/>
    <mergeCell ref="O13:P13"/>
    <mergeCell ref="O16:P16"/>
    <mergeCell ref="B25:E25"/>
    <mergeCell ref="B20:E20"/>
    <mergeCell ref="B16:E16"/>
    <mergeCell ref="B17:F17"/>
    <mergeCell ref="B18:E18"/>
    <mergeCell ref="B19:E19"/>
    <mergeCell ref="A30:P30"/>
    <mergeCell ref="B21:E21"/>
    <mergeCell ref="B22:E22"/>
    <mergeCell ref="B23:E23"/>
    <mergeCell ref="F23:O23"/>
    <mergeCell ref="B24:E24"/>
    <mergeCell ref="F24:O24"/>
    <mergeCell ref="B26:F26"/>
    <mergeCell ref="B27:E27"/>
    <mergeCell ref="B28:E28"/>
    <mergeCell ref="A37:Q37"/>
    <mergeCell ref="C129:E129"/>
    <mergeCell ref="I129:P129"/>
    <mergeCell ref="A93:P93"/>
    <mergeCell ref="A100:P100"/>
    <mergeCell ref="A124:B124"/>
    <mergeCell ref="A110:P110"/>
    <mergeCell ref="A36:P36"/>
    <mergeCell ref="Q33:Q34"/>
    <mergeCell ref="A31:P31"/>
    <mergeCell ref="A33:A34"/>
    <mergeCell ref="B33:B34"/>
    <mergeCell ref="C33:C34"/>
    <mergeCell ref="D33:D34"/>
    <mergeCell ref="E33:E34"/>
    <mergeCell ref="F33:H33"/>
    <mergeCell ref="I33:K33"/>
  </mergeCells>
  <phoneticPr fontId="3" type="noConversion"/>
  <pageMargins left="0.78740157480314965" right="0.59055118110236227" top="0.51181102362204722" bottom="0.47244094488188981" header="0.39370078740157483" footer="0.31496062992125984"/>
  <pageSetup paperSize="9" scale="71" fitToHeight="0" orientation="landscape" verticalDpi="200" r:id="rId1"/>
  <headerFooter alignWithMargins="0"/>
  <rowBreaks count="3" manualBreakCount="3">
    <brk id="31" max="16" man="1"/>
    <brk id="68" max="16" man="1"/>
    <brk id="100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I. Фін план</vt:lpstr>
      <vt:lpstr>'I. Фін план'!Заголовки_для_печати</vt:lpstr>
      <vt:lpstr>'I. Фін план'!Область_печати</vt:lpstr>
    </vt:vector>
  </TitlesOfParts>
  <Company>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Пользователь Windows</cp:lastModifiedBy>
  <cp:lastPrinted>2020-08-26T05:53:34Z</cp:lastPrinted>
  <dcterms:created xsi:type="dcterms:W3CDTF">2003-03-13T16:00:22Z</dcterms:created>
  <dcterms:modified xsi:type="dcterms:W3CDTF">2020-09-15T12:07:34Z</dcterms:modified>
</cp:coreProperties>
</file>